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Z:\(03500-03599) - Projects\03588 - American Water - KY Rate Case\Exhibits\"/>
    </mc:Choice>
  </mc:AlternateContent>
  <xr:revisionPtr revIDLastSave="0" documentId="10_ncr:100000_{7A89717D-A3A6-4EAF-8D83-8FBA2C468E22}" xr6:coauthVersionLast="31" xr6:coauthVersionMax="38" xr10:uidLastSave="{00000000-0000-0000-0000-000000000000}"/>
  <bookViews>
    <workbookView xWindow="0" yWindow="0" windowWidth="7830" windowHeight="3255" tabRatio="849" xr2:uid="{00000000-000D-0000-FFFF-FFFF00000000}"/>
  </bookViews>
  <sheets>
    <sheet name="AEB-1 Constant DCF (WPG)" sheetId="2" r:id="rId1"/>
    <sheet name="AEB-2 Constant DCF (CUPG)" sheetId="26" r:id="rId2"/>
    <sheet name="AEB-3 Projected DCF (WPG)" sheetId="3" r:id="rId3"/>
    <sheet name="AEB-4 Projected DCF (CUPG)" sheetId="23" r:id="rId4"/>
    <sheet name="AEB-5 VL ROE Projections (WPG)" sheetId="8" r:id="rId5"/>
    <sheet name="AEB-6 Beta (WPG)" sheetId="4" r:id="rId6"/>
    <sheet name="AEB-7 Beta (CUPG)" sheetId="25" r:id="rId7"/>
    <sheet name="AEB-8 S&amp;P 500 DCF" sheetId="7" r:id="rId8"/>
    <sheet name="AEB-9 CAPM (WPG)" sheetId="5" r:id="rId9"/>
    <sheet name="AEB-10 CAPM (CUPG)" sheetId="6" r:id="rId10"/>
    <sheet name="AEB-11 Reg Risk (CUPG)" sheetId="28" r:id="rId11"/>
    <sheet name="AEB-12 Cap Structure (WPG)" sheetId="29" r:id="rId12"/>
    <sheet name="AEB-13 Cap Structure (CUPG)" sheetId="19" r:id="rId13"/>
  </sheets>
  <definedNames>
    <definedName name="_xlnm.Print_Area" localSheetId="0">'AEB-1 Constant DCF (WPG)'!$A$1:$R$30,'AEB-1 Constant DCF (WPG)'!$A$32:$R$61,'AEB-1 Constant DCF (WPG)'!$A$63:$R$92</definedName>
    <definedName name="_xlnm.Print_Area" localSheetId="11">'AEB-12 Cap Structure (WPG)'!$A$1:$H$26</definedName>
    <definedName name="_xlnm.Print_Area" localSheetId="12">'AEB-13 Cap Structure (CUPG)'!$A$1:$H$31</definedName>
    <definedName name="_xlnm.Print_Area" localSheetId="2">'AEB-3 Projected DCF (WPG)'!$A$1:$S$33</definedName>
    <definedName name="_xlnm.Print_Area" localSheetId="4">'AEB-5 VL ROE Projections (WPG)'!$A$1:$F$17</definedName>
    <definedName name="_xlnm.Print_Area" localSheetId="5">'AEB-6 Beta (WPG)'!$A$1:$F$20</definedName>
    <definedName name="_xlnm.Print_Area" localSheetId="8">'AEB-9 CAPM (WPG)'!$A$1:$G$73</definedName>
    <definedName name="_xlnm.Print_Titles" localSheetId="11">'AEB-12 Cap Structure (WPG)'!$1:$6</definedName>
    <definedName name="_xlnm.Print_Titles" localSheetId="7">'AEB-8 S&amp;P 500 DCF'!$11:$17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2" l="1"/>
  <c r="H10" i="19" l="1"/>
  <c r="G20" i="29"/>
  <c r="E21" i="29"/>
  <c r="D22" i="29"/>
  <c r="H19" i="19"/>
  <c r="H18" i="19"/>
  <c r="H17" i="19"/>
  <c r="H16" i="19"/>
  <c r="H15" i="19"/>
  <c r="H14" i="19"/>
  <c r="H13" i="19"/>
  <c r="H12" i="19"/>
  <c r="H11" i="19"/>
  <c r="H9" i="19"/>
  <c r="G27" i="19"/>
  <c r="E28" i="19"/>
  <c r="D29" i="19"/>
  <c r="H9" i="29" l="1"/>
  <c r="H10" i="29"/>
  <c r="H11" i="29"/>
  <c r="H12" i="29"/>
  <c r="D15" i="29"/>
  <c r="F16" i="29"/>
  <c r="E17" i="29"/>
  <c r="D20" i="29"/>
  <c r="F21" i="29"/>
  <c r="E22" i="29"/>
  <c r="E15" i="29"/>
  <c r="G16" i="29"/>
  <c r="F17" i="29"/>
  <c r="E20" i="29"/>
  <c r="G21" i="29"/>
  <c r="F22" i="29"/>
  <c r="F15" i="29"/>
  <c r="D16" i="29"/>
  <c r="G17" i="29"/>
  <c r="F20" i="29"/>
  <c r="D21" i="29"/>
  <c r="G22" i="29"/>
  <c r="H8" i="29"/>
  <c r="G15" i="29"/>
  <c r="E16" i="29"/>
  <c r="D17" i="29"/>
  <c r="H8" i="19"/>
  <c r="D22" i="19"/>
  <c r="F23" i="19"/>
  <c r="E24" i="19"/>
  <c r="D27" i="19"/>
  <c r="F28" i="19"/>
  <c r="E29" i="19"/>
  <c r="E22" i="19"/>
  <c r="G23" i="19"/>
  <c r="F24" i="19"/>
  <c r="E27" i="19"/>
  <c r="G28" i="19"/>
  <c r="F29" i="19"/>
  <c r="F22" i="19"/>
  <c r="D23" i="19"/>
  <c r="G24" i="19"/>
  <c r="F27" i="19"/>
  <c r="D28" i="19"/>
  <c r="G29" i="19"/>
  <c r="G22" i="19"/>
  <c r="E23" i="19"/>
  <c r="D24" i="19"/>
  <c r="H22" i="29" l="1"/>
  <c r="H17" i="29"/>
  <c r="H21" i="29"/>
  <c r="H16" i="29"/>
  <c r="H20" i="29"/>
  <c r="H15" i="29"/>
  <c r="H29" i="19"/>
  <c r="H24" i="19"/>
  <c r="H28" i="19"/>
  <c r="H23" i="19"/>
  <c r="H27" i="19"/>
  <c r="H22" i="19"/>
  <c r="E23" i="25" l="1"/>
  <c r="D23" i="25"/>
  <c r="G523" i="7" l="1"/>
  <c r="E523" i="7"/>
  <c r="G522" i="7"/>
  <c r="E522" i="7"/>
  <c r="G521" i="7"/>
  <c r="E521" i="7"/>
  <c r="G520" i="7"/>
  <c r="E520" i="7"/>
  <c r="G519" i="7"/>
  <c r="E519" i="7"/>
  <c r="G518" i="7"/>
  <c r="E518" i="7"/>
  <c r="G517" i="7"/>
  <c r="E517" i="7"/>
  <c r="G516" i="7"/>
  <c r="E516" i="7"/>
  <c r="G515" i="7"/>
  <c r="E515" i="7"/>
  <c r="G514" i="7"/>
  <c r="E514" i="7"/>
  <c r="G513" i="7"/>
  <c r="E513" i="7"/>
  <c r="G512" i="7"/>
  <c r="E512" i="7"/>
  <c r="G511" i="7"/>
  <c r="E511" i="7"/>
  <c r="G510" i="7"/>
  <c r="E510" i="7"/>
  <c r="G509" i="7"/>
  <c r="E509" i="7"/>
  <c r="G508" i="7"/>
  <c r="E508" i="7"/>
  <c r="G507" i="7"/>
  <c r="E507" i="7"/>
  <c r="G506" i="7"/>
  <c r="E506" i="7"/>
  <c r="G505" i="7"/>
  <c r="E505" i="7"/>
  <c r="G504" i="7"/>
  <c r="E504" i="7"/>
  <c r="G503" i="7"/>
  <c r="E503" i="7"/>
  <c r="G502" i="7"/>
  <c r="E502" i="7"/>
  <c r="G501" i="7"/>
  <c r="E501" i="7"/>
  <c r="G500" i="7"/>
  <c r="E500" i="7"/>
  <c r="G499" i="7"/>
  <c r="E499" i="7"/>
  <c r="G498" i="7"/>
  <c r="E498" i="7"/>
  <c r="G497" i="7"/>
  <c r="E497" i="7"/>
  <c r="G496" i="7"/>
  <c r="E496" i="7"/>
  <c r="G495" i="7"/>
  <c r="E495" i="7"/>
  <c r="G494" i="7"/>
  <c r="E494" i="7"/>
  <c r="G493" i="7"/>
  <c r="E493" i="7"/>
  <c r="G492" i="7"/>
  <c r="E492" i="7"/>
  <c r="G491" i="7"/>
  <c r="E491" i="7"/>
  <c r="G490" i="7"/>
  <c r="E490" i="7"/>
  <c r="G489" i="7"/>
  <c r="E489" i="7"/>
  <c r="G488" i="7"/>
  <c r="E488" i="7"/>
  <c r="G487" i="7"/>
  <c r="E487" i="7"/>
  <c r="G486" i="7"/>
  <c r="E486" i="7"/>
  <c r="G485" i="7"/>
  <c r="E485" i="7"/>
  <c r="G484" i="7"/>
  <c r="E484" i="7"/>
  <c r="G483" i="7"/>
  <c r="E483" i="7"/>
  <c r="G482" i="7"/>
  <c r="E482" i="7"/>
  <c r="G481" i="7"/>
  <c r="E481" i="7"/>
  <c r="G480" i="7"/>
  <c r="E480" i="7"/>
  <c r="G479" i="7"/>
  <c r="E479" i="7"/>
  <c r="G478" i="7"/>
  <c r="E478" i="7"/>
  <c r="G477" i="7"/>
  <c r="E477" i="7"/>
  <c r="G476" i="7"/>
  <c r="E476" i="7"/>
  <c r="G475" i="7"/>
  <c r="E475" i="7"/>
  <c r="G474" i="7"/>
  <c r="E474" i="7"/>
  <c r="G473" i="7"/>
  <c r="E473" i="7"/>
  <c r="G472" i="7"/>
  <c r="E472" i="7"/>
  <c r="G471" i="7"/>
  <c r="E471" i="7"/>
  <c r="G470" i="7"/>
  <c r="E470" i="7"/>
  <c r="G469" i="7"/>
  <c r="E469" i="7"/>
  <c r="G468" i="7"/>
  <c r="E468" i="7"/>
  <c r="G467" i="7"/>
  <c r="E467" i="7"/>
  <c r="G466" i="7"/>
  <c r="E466" i="7"/>
  <c r="G465" i="7"/>
  <c r="E465" i="7"/>
  <c r="G464" i="7"/>
  <c r="E464" i="7"/>
  <c r="G463" i="7"/>
  <c r="E463" i="7"/>
  <c r="G462" i="7"/>
  <c r="E462" i="7"/>
  <c r="G461" i="7"/>
  <c r="E461" i="7"/>
  <c r="G460" i="7"/>
  <c r="E460" i="7"/>
  <c r="G459" i="7"/>
  <c r="E459" i="7"/>
  <c r="G458" i="7"/>
  <c r="E458" i="7"/>
  <c r="G457" i="7"/>
  <c r="E457" i="7"/>
  <c r="G456" i="7"/>
  <c r="E456" i="7"/>
  <c r="G455" i="7"/>
  <c r="E455" i="7"/>
  <c r="G454" i="7"/>
  <c r="E454" i="7"/>
  <c r="G453" i="7"/>
  <c r="E453" i="7"/>
  <c r="G452" i="7"/>
  <c r="E452" i="7"/>
  <c r="G451" i="7"/>
  <c r="E451" i="7"/>
  <c r="G450" i="7"/>
  <c r="E450" i="7"/>
  <c r="G449" i="7"/>
  <c r="E449" i="7"/>
  <c r="G448" i="7"/>
  <c r="E448" i="7"/>
  <c r="G447" i="7"/>
  <c r="E447" i="7"/>
  <c r="G446" i="7"/>
  <c r="E446" i="7"/>
  <c r="G445" i="7"/>
  <c r="E445" i="7"/>
  <c r="G444" i="7"/>
  <c r="E444" i="7"/>
  <c r="G443" i="7"/>
  <c r="E443" i="7"/>
  <c r="G442" i="7"/>
  <c r="E442" i="7"/>
  <c r="G441" i="7"/>
  <c r="E441" i="7"/>
  <c r="G440" i="7"/>
  <c r="E440" i="7"/>
  <c r="G439" i="7"/>
  <c r="E439" i="7"/>
  <c r="G438" i="7"/>
  <c r="E438" i="7"/>
  <c r="G437" i="7"/>
  <c r="E437" i="7"/>
  <c r="G436" i="7"/>
  <c r="E436" i="7"/>
  <c r="G435" i="7"/>
  <c r="E435" i="7"/>
  <c r="G434" i="7"/>
  <c r="E434" i="7"/>
  <c r="G433" i="7"/>
  <c r="E433" i="7"/>
  <c r="G432" i="7"/>
  <c r="E432" i="7"/>
  <c r="G431" i="7"/>
  <c r="E431" i="7"/>
  <c r="G430" i="7"/>
  <c r="E430" i="7"/>
  <c r="G429" i="7"/>
  <c r="E429" i="7"/>
  <c r="G428" i="7"/>
  <c r="E428" i="7"/>
  <c r="G427" i="7"/>
  <c r="E427" i="7"/>
  <c r="G426" i="7"/>
  <c r="E426" i="7"/>
  <c r="G425" i="7"/>
  <c r="E425" i="7"/>
  <c r="G424" i="7"/>
  <c r="E424" i="7"/>
  <c r="G423" i="7"/>
  <c r="E423" i="7"/>
  <c r="G422" i="7"/>
  <c r="E422" i="7"/>
  <c r="G421" i="7"/>
  <c r="E421" i="7"/>
  <c r="G420" i="7"/>
  <c r="E420" i="7"/>
  <c r="G419" i="7"/>
  <c r="E419" i="7"/>
  <c r="G418" i="7"/>
  <c r="E418" i="7"/>
  <c r="G417" i="7"/>
  <c r="E417" i="7"/>
  <c r="G416" i="7"/>
  <c r="E416" i="7"/>
  <c r="G415" i="7"/>
  <c r="E415" i="7"/>
  <c r="G414" i="7"/>
  <c r="E414" i="7"/>
  <c r="G413" i="7"/>
  <c r="E413" i="7"/>
  <c r="G412" i="7"/>
  <c r="E412" i="7"/>
  <c r="G411" i="7"/>
  <c r="E411" i="7"/>
  <c r="G410" i="7"/>
  <c r="E410" i="7"/>
  <c r="G409" i="7"/>
  <c r="E409" i="7"/>
  <c r="G408" i="7"/>
  <c r="E408" i="7"/>
  <c r="G407" i="7"/>
  <c r="E407" i="7"/>
  <c r="G406" i="7"/>
  <c r="E406" i="7"/>
  <c r="G405" i="7"/>
  <c r="E405" i="7"/>
  <c r="G404" i="7"/>
  <c r="E404" i="7"/>
  <c r="G403" i="7"/>
  <c r="E403" i="7"/>
  <c r="G402" i="7"/>
  <c r="E402" i="7"/>
  <c r="G401" i="7"/>
  <c r="E401" i="7"/>
  <c r="G400" i="7"/>
  <c r="E400" i="7"/>
  <c r="G399" i="7"/>
  <c r="E399" i="7"/>
  <c r="G398" i="7"/>
  <c r="E398" i="7"/>
  <c r="G397" i="7"/>
  <c r="E397" i="7"/>
  <c r="G396" i="7"/>
  <c r="E396" i="7"/>
  <c r="G395" i="7"/>
  <c r="E395" i="7"/>
  <c r="G394" i="7"/>
  <c r="E394" i="7"/>
  <c r="G393" i="7"/>
  <c r="E393" i="7"/>
  <c r="G392" i="7"/>
  <c r="E392" i="7"/>
  <c r="G391" i="7"/>
  <c r="E391" i="7"/>
  <c r="G390" i="7"/>
  <c r="E390" i="7"/>
  <c r="G389" i="7"/>
  <c r="E389" i="7"/>
  <c r="G388" i="7"/>
  <c r="E388" i="7"/>
  <c r="G387" i="7"/>
  <c r="E387" i="7"/>
  <c r="G386" i="7"/>
  <c r="E386" i="7"/>
  <c r="G385" i="7"/>
  <c r="E385" i="7"/>
  <c r="G384" i="7"/>
  <c r="E384" i="7"/>
  <c r="G383" i="7"/>
  <c r="E383" i="7"/>
  <c r="G382" i="7"/>
  <c r="E382" i="7"/>
  <c r="G381" i="7"/>
  <c r="E381" i="7"/>
  <c r="G380" i="7"/>
  <c r="E380" i="7"/>
  <c r="G379" i="7"/>
  <c r="E379" i="7"/>
  <c r="G378" i="7"/>
  <c r="E378" i="7"/>
  <c r="G377" i="7"/>
  <c r="E377" i="7"/>
  <c r="G376" i="7"/>
  <c r="E376" i="7"/>
  <c r="G375" i="7"/>
  <c r="E375" i="7"/>
  <c r="G374" i="7"/>
  <c r="E374" i="7"/>
  <c r="G373" i="7"/>
  <c r="E373" i="7"/>
  <c r="G372" i="7"/>
  <c r="E372" i="7"/>
  <c r="G371" i="7"/>
  <c r="E371" i="7"/>
  <c r="G370" i="7"/>
  <c r="E370" i="7"/>
  <c r="G369" i="7"/>
  <c r="E369" i="7"/>
  <c r="G368" i="7"/>
  <c r="E368" i="7"/>
  <c r="G367" i="7"/>
  <c r="E367" i="7"/>
  <c r="G366" i="7"/>
  <c r="E366" i="7"/>
  <c r="G365" i="7"/>
  <c r="E365" i="7"/>
  <c r="G364" i="7"/>
  <c r="E364" i="7"/>
  <c r="G363" i="7"/>
  <c r="E363" i="7"/>
  <c r="G362" i="7"/>
  <c r="E362" i="7"/>
  <c r="G361" i="7"/>
  <c r="E361" i="7"/>
  <c r="G360" i="7"/>
  <c r="E360" i="7"/>
  <c r="G359" i="7"/>
  <c r="E359" i="7"/>
  <c r="G358" i="7"/>
  <c r="E358" i="7"/>
  <c r="G357" i="7"/>
  <c r="E357" i="7"/>
  <c r="G356" i="7"/>
  <c r="E356" i="7"/>
  <c r="G355" i="7"/>
  <c r="E355" i="7"/>
  <c r="G354" i="7"/>
  <c r="E354" i="7"/>
  <c r="G353" i="7"/>
  <c r="E353" i="7"/>
  <c r="G352" i="7"/>
  <c r="E352" i="7"/>
  <c r="G351" i="7"/>
  <c r="E351" i="7"/>
  <c r="G350" i="7"/>
  <c r="E350" i="7"/>
  <c r="G349" i="7"/>
  <c r="E349" i="7"/>
  <c r="G348" i="7"/>
  <c r="E348" i="7"/>
  <c r="G347" i="7"/>
  <c r="E347" i="7"/>
  <c r="G346" i="7"/>
  <c r="E346" i="7"/>
  <c r="G345" i="7"/>
  <c r="E345" i="7"/>
  <c r="G344" i="7"/>
  <c r="E344" i="7"/>
  <c r="G343" i="7"/>
  <c r="E343" i="7"/>
  <c r="G342" i="7"/>
  <c r="E342" i="7"/>
  <c r="G341" i="7"/>
  <c r="E341" i="7"/>
  <c r="G340" i="7"/>
  <c r="E340" i="7"/>
  <c r="G339" i="7"/>
  <c r="E339" i="7"/>
  <c r="G338" i="7"/>
  <c r="E338" i="7"/>
  <c r="G337" i="7"/>
  <c r="E337" i="7"/>
  <c r="G336" i="7"/>
  <c r="E336" i="7"/>
  <c r="G335" i="7"/>
  <c r="E335" i="7"/>
  <c r="G334" i="7"/>
  <c r="E334" i="7"/>
  <c r="G333" i="7"/>
  <c r="E333" i="7"/>
  <c r="G332" i="7"/>
  <c r="E332" i="7"/>
  <c r="G331" i="7"/>
  <c r="E331" i="7"/>
  <c r="G330" i="7"/>
  <c r="E330" i="7"/>
  <c r="G329" i="7"/>
  <c r="E329" i="7"/>
  <c r="G328" i="7"/>
  <c r="E328" i="7"/>
  <c r="G327" i="7"/>
  <c r="E327" i="7"/>
  <c r="G326" i="7"/>
  <c r="E326" i="7"/>
  <c r="G325" i="7"/>
  <c r="E325" i="7"/>
  <c r="G324" i="7"/>
  <c r="E324" i="7"/>
  <c r="G323" i="7"/>
  <c r="E323" i="7"/>
  <c r="G322" i="7"/>
  <c r="E322" i="7"/>
  <c r="G321" i="7"/>
  <c r="E321" i="7"/>
  <c r="G320" i="7"/>
  <c r="E320" i="7"/>
  <c r="G319" i="7"/>
  <c r="E319" i="7"/>
  <c r="G318" i="7"/>
  <c r="E318" i="7"/>
  <c r="G317" i="7"/>
  <c r="E317" i="7"/>
  <c r="G316" i="7"/>
  <c r="E316" i="7"/>
  <c r="G315" i="7"/>
  <c r="E315" i="7"/>
  <c r="G314" i="7"/>
  <c r="E314" i="7"/>
  <c r="G313" i="7"/>
  <c r="E313" i="7"/>
  <c r="G312" i="7"/>
  <c r="E312" i="7"/>
  <c r="G311" i="7"/>
  <c r="E311" i="7"/>
  <c r="G310" i="7"/>
  <c r="E310" i="7"/>
  <c r="G309" i="7"/>
  <c r="E309" i="7"/>
  <c r="G308" i="7"/>
  <c r="E308" i="7"/>
  <c r="G307" i="7"/>
  <c r="E307" i="7"/>
  <c r="G306" i="7"/>
  <c r="E306" i="7"/>
  <c r="G305" i="7"/>
  <c r="E305" i="7"/>
  <c r="G304" i="7"/>
  <c r="E304" i="7"/>
  <c r="G303" i="7"/>
  <c r="E303" i="7"/>
  <c r="G302" i="7"/>
  <c r="E302" i="7"/>
  <c r="G301" i="7"/>
  <c r="E301" i="7"/>
  <c r="G300" i="7"/>
  <c r="E300" i="7"/>
  <c r="G299" i="7"/>
  <c r="E299" i="7"/>
  <c r="G298" i="7"/>
  <c r="E298" i="7"/>
  <c r="G297" i="7"/>
  <c r="E297" i="7"/>
  <c r="G296" i="7"/>
  <c r="E296" i="7"/>
  <c r="G295" i="7"/>
  <c r="E295" i="7"/>
  <c r="G294" i="7"/>
  <c r="E294" i="7"/>
  <c r="G293" i="7"/>
  <c r="E293" i="7"/>
  <c r="G292" i="7"/>
  <c r="E292" i="7"/>
  <c r="G291" i="7"/>
  <c r="E291" i="7"/>
  <c r="G290" i="7"/>
  <c r="E290" i="7"/>
  <c r="G289" i="7"/>
  <c r="E289" i="7"/>
  <c r="G288" i="7"/>
  <c r="E288" i="7"/>
  <c r="G287" i="7"/>
  <c r="E287" i="7"/>
  <c r="G286" i="7"/>
  <c r="E286" i="7"/>
  <c r="G285" i="7"/>
  <c r="E285" i="7"/>
  <c r="G284" i="7"/>
  <c r="E284" i="7"/>
  <c r="G283" i="7"/>
  <c r="E283" i="7"/>
  <c r="G282" i="7"/>
  <c r="E282" i="7"/>
  <c r="G281" i="7"/>
  <c r="E281" i="7"/>
  <c r="G280" i="7"/>
  <c r="E280" i="7"/>
  <c r="G279" i="7"/>
  <c r="E279" i="7"/>
  <c r="G278" i="7"/>
  <c r="E278" i="7"/>
  <c r="G277" i="7"/>
  <c r="E277" i="7"/>
  <c r="G276" i="7"/>
  <c r="E276" i="7"/>
  <c r="G275" i="7"/>
  <c r="E275" i="7"/>
  <c r="G274" i="7"/>
  <c r="E274" i="7"/>
  <c r="G273" i="7"/>
  <c r="E273" i="7"/>
  <c r="G272" i="7"/>
  <c r="E272" i="7"/>
  <c r="G271" i="7"/>
  <c r="E271" i="7"/>
  <c r="G270" i="7"/>
  <c r="E270" i="7"/>
  <c r="G269" i="7"/>
  <c r="E269" i="7"/>
  <c r="G268" i="7"/>
  <c r="E268" i="7"/>
  <c r="G267" i="7"/>
  <c r="E267" i="7"/>
  <c r="G266" i="7"/>
  <c r="E266" i="7"/>
  <c r="G265" i="7"/>
  <c r="E265" i="7"/>
  <c r="G264" i="7"/>
  <c r="E264" i="7"/>
  <c r="G263" i="7"/>
  <c r="E263" i="7"/>
  <c r="G262" i="7"/>
  <c r="E262" i="7"/>
  <c r="G261" i="7"/>
  <c r="E261" i="7"/>
  <c r="G260" i="7"/>
  <c r="E260" i="7"/>
  <c r="G259" i="7"/>
  <c r="E259" i="7"/>
  <c r="G258" i="7"/>
  <c r="E258" i="7"/>
  <c r="G257" i="7"/>
  <c r="E257" i="7"/>
  <c r="G256" i="7"/>
  <c r="E256" i="7"/>
  <c r="G255" i="7"/>
  <c r="E255" i="7"/>
  <c r="G254" i="7"/>
  <c r="E254" i="7"/>
  <c r="G253" i="7"/>
  <c r="E253" i="7"/>
  <c r="G252" i="7"/>
  <c r="E252" i="7"/>
  <c r="G251" i="7"/>
  <c r="E251" i="7"/>
  <c r="G250" i="7"/>
  <c r="E250" i="7"/>
  <c r="G249" i="7"/>
  <c r="E249" i="7"/>
  <c r="G248" i="7"/>
  <c r="E248" i="7"/>
  <c r="G247" i="7"/>
  <c r="E247" i="7"/>
  <c r="G246" i="7"/>
  <c r="E246" i="7"/>
  <c r="G245" i="7"/>
  <c r="E245" i="7"/>
  <c r="G244" i="7"/>
  <c r="E244" i="7"/>
  <c r="G243" i="7"/>
  <c r="E243" i="7"/>
  <c r="G242" i="7"/>
  <c r="E242" i="7"/>
  <c r="G241" i="7"/>
  <c r="E241" i="7"/>
  <c r="G240" i="7"/>
  <c r="E240" i="7"/>
  <c r="G239" i="7"/>
  <c r="E239" i="7"/>
  <c r="G238" i="7"/>
  <c r="E238" i="7"/>
  <c r="G237" i="7"/>
  <c r="E237" i="7"/>
  <c r="G236" i="7"/>
  <c r="E236" i="7"/>
  <c r="G235" i="7"/>
  <c r="E235" i="7"/>
  <c r="G234" i="7"/>
  <c r="E234" i="7"/>
  <c r="G233" i="7"/>
  <c r="E233" i="7"/>
  <c r="G232" i="7"/>
  <c r="E232" i="7"/>
  <c r="G231" i="7"/>
  <c r="E231" i="7"/>
  <c r="G230" i="7"/>
  <c r="E230" i="7"/>
  <c r="G229" i="7"/>
  <c r="E229" i="7"/>
  <c r="G228" i="7"/>
  <c r="E228" i="7"/>
  <c r="G227" i="7"/>
  <c r="E227" i="7"/>
  <c r="G226" i="7"/>
  <c r="E226" i="7"/>
  <c r="G225" i="7"/>
  <c r="E225" i="7"/>
  <c r="G224" i="7"/>
  <c r="E224" i="7"/>
  <c r="G223" i="7"/>
  <c r="E223" i="7"/>
  <c r="G222" i="7"/>
  <c r="E222" i="7"/>
  <c r="G221" i="7"/>
  <c r="E221" i="7"/>
  <c r="G220" i="7"/>
  <c r="E220" i="7"/>
  <c r="G219" i="7"/>
  <c r="E219" i="7"/>
  <c r="G218" i="7"/>
  <c r="E218" i="7"/>
  <c r="G217" i="7"/>
  <c r="E217" i="7"/>
  <c r="G216" i="7"/>
  <c r="E216" i="7"/>
  <c r="G215" i="7"/>
  <c r="E215" i="7"/>
  <c r="G214" i="7"/>
  <c r="E214" i="7"/>
  <c r="G213" i="7"/>
  <c r="E213" i="7"/>
  <c r="G212" i="7"/>
  <c r="E212" i="7"/>
  <c r="G211" i="7"/>
  <c r="E211" i="7"/>
  <c r="G210" i="7"/>
  <c r="E210" i="7"/>
  <c r="G209" i="7"/>
  <c r="E209" i="7"/>
  <c r="G208" i="7"/>
  <c r="E208" i="7"/>
  <c r="G207" i="7"/>
  <c r="E207" i="7"/>
  <c r="G206" i="7"/>
  <c r="E206" i="7"/>
  <c r="G205" i="7"/>
  <c r="E205" i="7"/>
  <c r="G204" i="7"/>
  <c r="E204" i="7"/>
  <c r="G203" i="7"/>
  <c r="E203" i="7"/>
  <c r="G202" i="7"/>
  <c r="E202" i="7"/>
  <c r="G201" i="7"/>
  <c r="E201" i="7"/>
  <c r="G200" i="7"/>
  <c r="E200" i="7"/>
  <c r="G199" i="7"/>
  <c r="E199" i="7"/>
  <c r="G198" i="7"/>
  <c r="E198" i="7"/>
  <c r="G197" i="7"/>
  <c r="E197" i="7"/>
  <c r="G196" i="7"/>
  <c r="E196" i="7"/>
  <c r="G195" i="7"/>
  <c r="E195" i="7"/>
  <c r="G194" i="7"/>
  <c r="E194" i="7"/>
  <c r="G193" i="7"/>
  <c r="E193" i="7"/>
  <c r="G192" i="7"/>
  <c r="E192" i="7"/>
  <c r="G191" i="7"/>
  <c r="E191" i="7"/>
  <c r="G190" i="7"/>
  <c r="E190" i="7"/>
  <c r="G189" i="7"/>
  <c r="E189" i="7"/>
  <c r="G188" i="7"/>
  <c r="E188" i="7"/>
  <c r="G187" i="7"/>
  <c r="E187" i="7"/>
  <c r="G186" i="7"/>
  <c r="E186" i="7"/>
  <c r="G185" i="7"/>
  <c r="E185" i="7"/>
  <c r="G184" i="7"/>
  <c r="E184" i="7"/>
  <c r="G183" i="7"/>
  <c r="E183" i="7"/>
  <c r="G182" i="7"/>
  <c r="E182" i="7"/>
  <c r="G181" i="7"/>
  <c r="E181" i="7"/>
  <c r="G180" i="7"/>
  <c r="E180" i="7"/>
  <c r="G179" i="7"/>
  <c r="E179" i="7"/>
  <c r="G178" i="7"/>
  <c r="E178" i="7"/>
  <c r="G177" i="7"/>
  <c r="E177" i="7"/>
  <c r="G176" i="7"/>
  <c r="E176" i="7"/>
  <c r="G175" i="7"/>
  <c r="E175" i="7"/>
  <c r="G174" i="7"/>
  <c r="E174" i="7"/>
  <c r="G173" i="7"/>
  <c r="E173" i="7"/>
  <c r="G172" i="7"/>
  <c r="E172" i="7"/>
  <c r="G171" i="7"/>
  <c r="E171" i="7"/>
  <c r="G170" i="7"/>
  <c r="E170" i="7"/>
  <c r="G169" i="7"/>
  <c r="E169" i="7"/>
  <c r="G168" i="7"/>
  <c r="E168" i="7"/>
  <c r="G167" i="7"/>
  <c r="E167" i="7"/>
  <c r="G166" i="7"/>
  <c r="E166" i="7"/>
  <c r="G165" i="7"/>
  <c r="E165" i="7"/>
  <c r="G164" i="7"/>
  <c r="E164" i="7"/>
  <c r="G163" i="7"/>
  <c r="E163" i="7"/>
  <c r="G162" i="7"/>
  <c r="E162" i="7"/>
  <c r="G161" i="7"/>
  <c r="E161" i="7"/>
  <c r="G160" i="7"/>
  <c r="E160" i="7"/>
  <c r="G159" i="7"/>
  <c r="E159" i="7"/>
  <c r="G158" i="7"/>
  <c r="E158" i="7"/>
  <c r="G157" i="7"/>
  <c r="E157" i="7"/>
  <c r="G156" i="7"/>
  <c r="E156" i="7"/>
  <c r="G155" i="7"/>
  <c r="E155" i="7"/>
  <c r="G154" i="7"/>
  <c r="E154" i="7"/>
  <c r="G153" i="7"/>
  <c r="E153" i="7"/>
  <c r="G152" i="7"/>
  <c r="E152" i="7"/>
  <c r="G151" i="7"/>
  <c r="E151" i="7"/>
  <c r="G150" i="7"/>
  <c r="E150" i="7"/>
  <c r="G149" i="7"/>
  <c r="E149" i="7"/>
  <c r="G148" i="7"/>
  <c r="E148" i="7"/>
  <c r="G147" i="7"/>
  <c r="E147" i="7"/>
  <c r="G146" i="7"/>
  <c r="E146" i="7"/>
  <c r="G145" i="7"/>
  <c r="E145" i="7"/>
  <c r="G144" i="7"/>
  <c r="E144" i="7"/>
  <c r="G143" i="7"/>
  <c r="E143" i="7"/>
  <c r="G142" i="7"/>
  <c r="E142" i="7"/>
  <c r="G141" i="7"/>
  <c r="E141" i="7"/>
  <c r="G140" i="7"/>
  <c r="E140" i="7"/>
  <c r="G139" i="7"/>
  <c r="E139" i="7"/>
  <c r="G138" i="7"/>
  <c r="E138" i="7"/>
  <c r="G137" i="7"/>
  <c r="E137" i="7"/>
  <c r="G136" i="7"/>
  <c r="E136" i="7"/>
  <c r="G135" i="7"/>
  <c r="E135" i="7"/>
  <c r="G134" i="7"/>
  <c r="E134" i="7"/>
  <c r="G133" i="7"/>
  <c r="E133" i="7"/>
  <c r="G132" i="7"/>
  <c r="E132" i="7"/>
  <c r="G131" i="7"/>
  <c r="E131" i="7"/>
  <c r="G130" i="7"/>
  <c r="E130" i="7"/>
  <c r="G129" i="7"/>
  <c r="E129" i="7"/>
  <c r="G128" i="7"/>
  <c r="E128" i="7"/>
  <c r="G127" i="7"/>
  <c r="E127" i="7"/>
  <c r="G126" i="7"/>
  <c r="E126" i="7"/>
  <c r="G125" i="7"/>
  <c r="E125" i="7"/>
  <c r="G124" i="7"/>
  <c r="E124" i="7"/>
  <c r="G123" i="7"/>
  <c r="E123" i="7"/>
  <c r="G122" i="7"/>
  <c r="E122" i="7"/>
  <c r="G121" i="7"/>
  <c r="E121" i="7"/>
  <c r="G120" i="7"/>
  <c r="E120" i="7"/>
  <c r="G119" i="7"/>
  <c r="E119" i="7"/>
  <c r="G118" i="7"/>
  <c r="E118" i="7"/>
  <c r="G117" i="7"/>
  <c r="E117" i="7"/>
  <c r="G116" i="7"/>
  <c r="E116" i="7"/>
  <c r="G115" i="7"/>
  <c r="E115" i="7"/>
  <c r="G114" i="7"/>
  <c r="E114" i="7"/>
  <c r="G113" i="7"/>
  <c r="E113" i="7"/>
  <c r="G112" i="7"/>
  <c r="E112" i="7"/>
  <c r="G111" i="7"/>
  <c r="E111" i="7"/>
  <c r="G110" i="7"/>
  <c r="E110" i="7"/>
  <c r="G109" i="7"/>
  <c r="E109" i="7"/>
  <c r="G108" i="7"/>
  <c r="E108" i="7"/>
  <c r="G107" i="7"/>
  <c r="E107" i="7"/>
  <c r="G106" i="7"/>
  <c r="E106" i="7"/>
  <c r="G105" i="7"/>
  <c r="E105" i="7"/>
  <c r="G104" i="7"/>
  <c r="E104" i="7"/>
  <c r="G103" i="7"/>
  <c r="E103" i="7"/>
  <c r="G102" i="7"/>
  <c r="E102" i="7"/>
  <c r="G101" i="7"/>
  <c r="E101" i="7"/>
  <c r="G100" i="7"/>
  <c r="E100" i="7"/>
  <c r="G99" i="7"/>
  <c r="E99" i="7"/>
  <c r="G98" i="7"/>
  <c r="E98" i="7"/>
  <c r="G97" i="7"/>
  <c r="E97" i="7"/>
  <c r="G96" i="7"/>
  <c r="E96" i="7"/>
  <c r="G95" i="7"/>
  <c r="E95" i="7"/>
  <c r="G94" i="7"/>
  <c r="E94" i="7"/>
  <c r="G93" i="7"/>
  <c r="E93" i="7"/>
  <c r="G92" i="7"/>
  <c r="E92" i="7"/>
  <c r="G91" i="7"/>
  <c r="E91" i="7"/>
  <c r="G90" i="7"/>
  <c r="E90" i="7"/>
  <c r="G89" i="7"/>
  <c r="E89" i="7"/>
  <c r="G88" i="7"/>
  <c r="E88" i="7"/>
  <c r="G87" i="7"/>
  <c r="E87" i="7"/>
  <c r="G86" i="7"/>
  <c r="E86" i="7"/>
  <c r="G85" i="7"/>
  <c r="E85" i="7"/>
  <c r="G84" i="7"/>
  <c r="E84" i="7"/>
  <c r="G83" i="7"/>
  <c r="E83" i="7"/>
  <c r="G82" i="7"/>
  <c r="E82" i="7"/>
  <c r="G81" i="7"/>
  <c r="E81" i="7"/>
  <c r="G80" i="7"/>
  <c r="E80" i="7"/>
  <c r="G79" i="7"/>
  <c r="E79" i="7"/>
  <c r="G78" i="7"/>
  <c r="E78" i="7"/>
  <c r="G77" i="7"/>
  <c r="E77" i="7"/>
  <c r="G76" i="7"/>
  <c r="E76" i="7"/>
  <c r="G75" i="7"/>
  <c r="E75" i="7"/>
  <c r="G74" i="7"/>
  <c r="E74" i="7"/>
  <c r="G73" i="7"/>
  <c r="E73" i="7"/>
  <c r="G72" i="7"/>
  <c r="E72" i="7"/>
  <c r="G71" i="7"/>
  <c r="E71" i="7"/>
  <c r="G70" i="7"/>
  <c r="E70" i="7"/>
  <c r="G69" i="7"/>
  <c r="E69" i="7"/>
  <c r="G68" i="7"/>
  <c r="E68" i="7"/>
  <c r="G67" i="7"/>
  <c r="E67" i="7"/>
  <c r="G66" i="7"/>
  <c r="E66" i="7"/>
  <c r="G65" i="7"/>
  <c r="E65" i="7"/>
  <c r="G64" i="7"/>
  <c r="E64" i="7"/>
  <c r="G63" i="7"/>
  <c r="E63" i="7"/>
  <c r="G62" i="7"/>
  <c r="E62" i="7"/>
  <c r="G61" i="7"/>
  <c r="E61" i="7"/>
  <c r="G60" i="7"/>
  <c r="E60" i="7"/>
  <c r="G59" i="7"/>
  <c r="E59" i="7"/>
  <c r="G58" i="7"/>
  <c r="E58" i="7"/>
  <c r="G57" i="7"/>
  <c r="E57" i="7"/>
  <c r="G56" i="7"/>
  <c r="E56" i="7"/>
  <c r="G55" i="7"/>
  <c r="E55" i="7"/>
  <c r="G54" i="7"/>
  <c r="E54" i="7"/>
  <c r="G53" i="7"/>
  <c r="E53" i="7"/>
  <c r="G52" i="7"/>
  <c r="E52" i="7"/>
  <c r="G51" i="7"/>
  <c r="E51" i="7"/>
  <c r="G50" i="7"/>
  <c r="E50" i="7"/>
  <c r="G49" i="7"/>
  <c r="E49" i="7"/>
  <c r="G48" i="7"/>
  <c r="E48" i="7"/>
  <c r="G47" i="7"/>
  <c r="E47" i="7"/>
  <c r="G46" i="7"/>
  <c r="E46" i="7"/>
  <c r="G45" i="7"/>
  <c r="E45" i="7"/>
  <c r="G44" i="7"/>
  <c r="E44" i="7"/>
  <c r="G43" i="7"/>
  <c r="E43" i="7"/>
  <c r="G42" i="7"/>
  <c r="E42" i="7"/>
  <c r="G41" i="7"/>
  <c r="E41" i="7"/>
  <c r="G40" i="7"/>
  <c r="E40" i="7"/>
  <c r="G39" i="7"/>
  <c r="E39" i="7"/>
  <c r="G38" i="7"/>
  <c r="E38" i="7"/>
  <c r="G37" i="7"/>
  <c r="E37" i="7"/>
  <c r="G36" i="7"/>
  <c r="E36" i="7"/>
  <c r="G35" i="7"/>
  <c r="E35" i="7"/>
  <c r="G34" i="7"/>
  <c r="E34" i="7"/>
  <c r="G33" i="7"/>
  <c r="E33" i="7"/>
  <c r="G32" i="7"/>
  <c r="E32" i="7"/>
  <c r="G31" i="7"/>
  <c r="E31" i="7"/>
  <c r="G30" i="7"/>
  <c r="E30" i="7"/>
  <c r="G29" i="7"/>
  <c r="E29" i="7"/>
  <c r="G28" i="7"/>
  <c r="E28" i="7"/>
  <c r="G27" i="7"/>
  <c r="E27" i="7"/>
  <c r="G26" i="7"/>
  <c r="E26" i="7"/>
  <c r="G25" i="7"/>
  <c r="E25" i="7"/>
  <c r="G24" i="7"/>
  <c r="E24" i="7"/>
  <c r="G23" i="7"/>
  <c r="E23" i="7"/>
  <c r="G22" i="7"/>
  <c r="E22" i="7"/>
  <c r="G21" i="7"/>
  <c r="E21" i="7"/>
  <c r="G20" i="7"/>
  <c r="E20" i="7"/>
  <c r="G19" i="7"/>
  <c r="E19" i="7"/>
  <c r="G18" i="7"/>
  <c r="E18" i="7"/>
  <c r="H71" i="28" l="1"/>
  <c r="G71" i="28"/>
  <c r="H72" i="28"/>
  <c r="G72" i="28"/>
  <c r="H68" i="28"/>
  <c r="G68" i="28"/>
  <c r="F72" i="28" l="1"/>
  <c r="F71" i="28"/>
  <c r="F68" i="28"/>
  <c r="F73" i="28" l="1"/>
  <c r="E14" i="8"/>
  <c r="E13" i="8"/>
  <c r="D14" i="8"/>
  <c r="D13" i="8"/>
  <c r="C51" i="6" l="1"/>
  <c r="C51" i="5"/>
  <c r="D15" i="4" l="1"/>
  <c r="D14" i="5" s="1"/>
  <c r="H69" i="28" l="1"/>
  <c r="H73" i="28" l="1"/>
  <c r="G69" i="28" l="1"/>
  <c r="F69" i="28"/>
  <c r="F70" i="28" s="1"/>
  <c r="G73" i="28" l="1"/>
  <c r="G70" i="28"/>
  <c r="H70" i="28"/>
  <c r="D22" i="25" l="1"/>
  <c r="D15" i="6" s="1"/>
  <c r="E16" i="4"/>
  <c r="D57" i="5" s="1"/>
  <c r="D16" i="4"/>
  <c r="D53" i="5" s="1"/>
  <c r="B58" i="6"/>
  <c r="C53" i="6"/>
  <c r="B53" i="6"/>
  <c r="B59" i="6" s="1"/>
  <c r="C52" i="6"/>
  <c r="C58" i="6" s="1"/>
  <c r="B51" i="6"/>
  <c r="B57" i="6" s="1"/>
  <c r="B21" i="6"/>
  <c r="B20" i="6"/>
  <c r="B51" i="5"/>
  <c r="B57" i="5" s="1"/>
  <c r="D51" i="5"/>
  <c r="C52" i="5"/>
  <c r="C58" i="5" s="1"/>
  <c r="B53" i="5"/>
  <c r="B59" i="5" s="1"/>
  <c r="C53" i="5"/>
  <c r="C57" i="5"/>
  <c r="B58" i="5"/>
  <c r="D58" i="5"/>
  <c r="D59" i="5"/>
  <c r="D52" i="5" l="1"/>
  <c r="D13" i="6"/>
  <c r="D14" i="6"/>
  <c r="C57" i="6"/>
  <c r="C59" i="6"/>
  <c r="C59" i="5"/>
  <c r="K22" i="23" l="1"/>
  <c r="J22" i="23"/>
  <c r="I22" i="23"/>
  <c r="L10" i="23"/>
  <c r="L15" i="23"/>
  <c r="L19" i="23"/>
  <c r="L16" i="23"/>
  <c r="L20" i="23" l="1"/>
  <c r="L12" i="23"/>
  <c r="L13" i="23"/>
  <c r="L11" i="23"/>
  <c r="L18" i="23"/>
  <c r="L14" i="23"/>
  <c r="L17" i="23"/>
  <c r="F10" i="23" l="1"/>
  <c r="G10" i="23" s="1"/>
  <c r="F11" i="23"/>
  <c r="G11" i="23" s="1"/>
  <c r="F12" i="23"/>
  <c r="G12" i="23" s="1"/>
  <c r="F13" i="23"/>
  <c r="G13" i="23" s="1"/>
  <c r="F14" i="23"/>
  <c r="G14" i="23" s="1"/>
  <c r="F15" i="23"/>
  <c r="G15" i="23" s="1"/>
  <c r="F16" i="23"/>
  <c r="G16" i="23" s="1"/>
  <c r="F17" i="23"/>
  <c r="G17" i="23" s="1"/>
  <c r="F18" i="23"/>
  <c r="G18" i="23" s="1"/>
  <c r="H18" i="23" s="1"/>
  <c r="N18" i="23" s="1"/>
  <c r="F19" i="23"/>
  <c r="G19" i="23" s="1"/>
  <c r="F20" i="23"/>
  <c r="G20" i="23" s="1"/>
  <c r="F9" i="23"/>
  <c r="F74" i="2"/>
  <c r="F73" i="2"/>
  <c r="F72" i="2"/>
  <c r="F71" i="2"/>
  <c r="F70" i="2"/>
  <c r="F43" i="2"/>
  <c r="F42" i="2"/>
  <c r="F41" i="2"/>
  <c r="F40" i="2"/>
  <c r="F39" i="2"/>
  <c r="F12" i="2"/>
  <c r="F11" i="2"/>
  <c r="F10" i="2"/>
  <c r="F9" i="2"/>
  <c r="F8" i="2"/>
  <c r="J97" i="26"/>
  <c r="I97" i="26"/>
  <c r="H97" i="26"/>
  <c r="J96" i="26"/>
  <c r="I96" i="26"/>
  <c r="H96" i="26"/>
  <c r="K94" i="26"/>
  <c r="K93" i="26"/>
  <c r="K92" i="26"/>
  <c r="K91" i="26"/>
  <c r="K90" i="26"/>
  <c r="K89" i="26"/>
  <c r="K88" i="26"/>
  <c r="K87" i="26"/>
  <c r="K86" i="26"/>
  <c r="K85" i="26"/>
  <c r="F95" i="26"/>
  <c r="L95" i="26" s="1"/>
  <c r="P95" i="26" s="1"/>
  <c r="F88" i="26"/>
  <c r="N88" i="26" s="1"/>
  <c r="R88" i="26" s="1"/>
  <c r="F87" i="26"/>
  <c r="N87" i="26" s="1"/>
  <c r="R87" i="26" s="1"/>
  <c r="F85" i="26"/>
  <c r="L85" i="26" s="1"/>
  <c r="P85" i="26" s="1"/>
  <c r="F84" i="26"/>
  <c r="J59" i="26"/>
  <c r="I59" i="26"/>
  <c r="H59" i="26"/>
  <c r="K47" i="26"/>
  <c r="K48" i="26"/>
  <c r="K49" i="26"/>
  <c r="K50" i="26"/>
  <c r="K51" i="26"/>
  <c r="K52" i="26"/>
  <c r="K53" i="26"/>
  <c r="K54" i="26"/>
  <c r="K55" i="26"/>
  <c r="K56" i="26"/>
  <c r="K57" i="26"/>
  <c r="H58" i="26"/>
  <c r="F47" i="26"/>
  <c r="N47" i="26" s="1"/>
  <c r="R47" i="26" s="1"/>
  <c r="F49" i="26"/>
  <c r="N49" i="26" s="1"/>
  <c r="R49" i="26" s="1"/>
  <c r="F50" i="26"/>
  <c r="F57" i="26"/>
  <c r="L57" i="26" s="1"/>
  <c r="P57" i="26" s="1"/>
  <c r="F46" i="26"/>
  <c r="F19" i="26"/>
  <c r="L19" i="26" s="1"/>
  <c r="P19" i="26" s="1"/>
  <c r="F18" i="26"/>
  <c r="N18" i="26" s="1"/>
  <c r="R18" i="26" s="1"/>
  <c r="F17" i="26"/>
  <c r="N17" i="26" s="1"/>
  <c r="R17" i="26" s="1"/>
  <c r="F16" i="26"/>
  <c r="N16" i="26" s="1"/>
  <c r="R16" i="26" s="1"/>
  <c r="F15" i="26"/>
  <c r="L15" i="26" s="1"/>
  <c r="P15" i="26" s="1"/>
  <c r="F14" i="26"/>
  <c r="F12" i="26"/>
  <c r="L12" i="26" s="1"/>
  <c r="P12" i="26" s="1"/>
  <c r="F11" i="26"/>
  <c r="F10" i="26"/>
  <c r="L10" i="26" s="1"/>
  <c r="P10" i="26" s="1"/>
  <c r="F9" i="26"/>
  <c r="N9" i="26" s="1"/>
  <c r="R9" i="26" s="1"/>
  <c r="F8" i="26"/>
  <c r="N15" i="26"/>
  <c r="R15" i="26" s="1"/>
  <c r="N10" i="26"/>
  <c r="R10" i="26" s="1"/>
  <c r="K9" i="26"/>
  <c r="K10" i="26"/>
  <c r="K11" i="26"/>
  <c r="K12" i="26"/>
  <c r="K13" i="26"/>
  <c r="K14" i="26"/>
  <c r="K15" i="26"/>
  <c r="K16" i="26"/>
  <c r="K17" i="26"/>
  <c r="K18" i="26"/>
  <c r="K19" i="26"/>
  <c r="G19" i="26" l="1"/>
  <c r="M19" i="26" s="1"/>
  <c r="Q19" i="26" s="1"/>
  <c r="G15" i="26"/>
  <c r="M15" i="26" s="1"/>
  <c r="Q15" i="26" s="1"/>
  <c r="N19" i="26"/>
  <c r="R19" i="26" s="1"/>
  <c r="G10" i="26"/>
  <c r="M10" i="26" s="1"/>
  <c r="Q10" i="26" s="1"/>
  <c r="O20" i="23"/>
  <c r="M20" i="23"/>
  <c r="O12" i="23"/>
  <c r="M12" i="23"/>
  <c r="M19" i="23"/>
  <c r="O19" i="23"/>
  <c r="H19" i="23"/>
  <c r="N19" i="23" s="1"/>
  <c r="O11" i="23"/>
  <c r="M11" i="23"/>
  <c r="H11" i="23"/>
  <c r="N11" i="23" s="1"/>
  <c r="M16" i="23"/>
  <c r="O16" i="23"/>
  <c r="H16" i="23"/>
  <c r="N16" i="23" s="1"/>
  <c r="M15" i="23"/>
  <c r="O15" i="23"/>
  <c r="H15" i="23"/>
  <c r="N15" i="23" s="1"/>
  <c r="O17" i="23"/>
  <c r="M17" i="23"/>
  <c r="O13" i="23"/>
  <c r="M13" i="23"/>
  <c r="M14" i="23"/>
  <c r="O14" i="23"/>
  <c r="L18" i="26"/>
  <c r="P18" i="26" s="1"/>
  <c r="H14" i="23"/>
  <c r="N14" i="23" s="1"/>
  <c r="O18" i="23"/>
  <c r="M18" i="23"/>
  <c r="O10" i="23"/>
  <c r="M10" i="23"/>
  <c r="H17" i="23"/>
  <c r="N17" i="23" s="1"/>
  <c r="G50" i="26"/>
  <c r="M50" i="26" s="1"/>
  <c r="Q50" i="26" s="1"/>
  <c r="G16" i="26"/>
  <c r="M16" i="26" s="1"/>
  <c r="Q16" i="26" s="1"/>
  <c r="G14" i="26"/>
  <c r="M14" i="26" s="1"/>
  <c r="Q14" i="26" s="1"/>
  <c r="N12" i="26"/>
  <c r="R12" i="26" s="1"/>
  <c r="N57" i="26"/>
  <c r="R57" i="26" s="1"/>
  <c r="G12" i="26"/>
  <c r="M12" i="26" s="1"/>
  <c r="Q12" i="26" s="1"/>
  <c r="L9" i="26"/>
  <c r="P9" i="26" s="1"/>
  <c r="G88" i="26"/>
  <c r="M88" i="26" s="1"/>
  <c r="Q88" i="26" s="1"/>
  <c r="G87" i="26"/>
  <c r="M87" i="26" s="1"/>
  <c r="Q87" i="26" s="1"/>
  <c r="N95" i="26"/>
  <c r="R95" i="26" s="1"/>
  <c r="L87" i="26"/>
  <c r="P87" i="26" s="1"/>
  <c r="L88" i="26"/>
  <c r="P88" i="26" s="1"/>
  <c r="N85" i="26"/>
  <c r="R85" i="26" s="1"/>
  <c r="G85" i="26"/>
  <c r="M85" i="26" s="1"/>
  <c r="Q85" i="26" s="1"/>
  <c r="G9" i="26"/>
  <c r="M9" i="26" s="1"/>
  <c r="Q9" i="26" s="1"/>
  <c r="L14" i="26"/>
  <c r="P14" i="26" s="1"/>
  <c r="N14" i="26"/>
  <c r="R14" i="26" s="1"/>
  <c r="G11" i="26"/>
  <c r="M11" i="26" s="1"/>
  <c r="Q11" i="26" s="1"/>
  <c r="G17" i="26"/>
  <c r="M17" i="26" s="1"/>
  <c r="Q17" i="26" s="1"/>
  <c r="G49" i="26"/>
  <c r="M49" i="26" s="1"/>
  <c r="Q49" i="26" s="1"/>
  <c r="L50" i="26"/>
  <c r="P50" i="26" s="1"/>
  <c r="N50" i="26"/>
  <c r="R50" i="26" s="1"/>
  <c r="G47" i="26"/>
  <c r="M47" i="26" s="1"/>
  <c r="Q47" i="26" s="1"/>
  <c r="L49" i="26"/>
  <c r="P49" i="26" s="1"/>
  <c r="L47" i="26"/>
  <c r="P47" i="26" s="1"/>
  <c r="L17" i="26"/>
  <c r="P17" i="26" s="1"/>
  <c r="L11" i="26"/>
  <c r="P11" i="26" s="1"/>
  <c r="N11" i="26"/>
  <c r="R11" i="26" s="1"/>
  <c r="L16" i="26"/>
  <c r="P16" i="26" s="1"/>
  <c r="F86" i="26" l="1"/>
  <c r="F52" i="26"/>
  <c r="N52" i="26" s="1"/>
  <c r="R52" i="26" s="1"/>
  <c r="F90" i="26"/>
  <c r="F55" i="26"/>
  <c r="N55" i="26" s="1"/>
  <c r="R55" i="26" s="1"/>
  <c r="F93" i="26"/>
  <c r="L52" i="26"/>
  <c r="P52" i="26" s="1"/>
  <c r="F48" i="26"/>
  <c r="G52" i="26" l="1"/>
  <c r="M52" i="26" s="1"/>
  <c r="Q52" i="26" s="1"/>
  <c r="G55" i="26"/>
  <c r="M55" i="26" s="1"/>
  <c r="Q55" i="26" s="1"/>
  <c r="L55" i="26"/>
  <c r="P55" i="26" s="1"/>
  <c r="F89" i="26"/>
  <c r="F92" i="26"/>
  <c r="F94" i="26"/>
  <c r="F91" i="26"/>
  <c r="G90" i="26"/>
  <c r="M90" i="26" s="1"/>
  <c r="Q90" i="26" s="1"/>
  <c r="L90" i="26"/>
  <c r="P90" i="26" s="1"/>
  <c r="N90" i="26"/>
  <c r="R90" i="26" s="1"/>
  <c r="G93" i="26"/>
  <c r="M93" i="26" s="1"/>
  <c r="Q93" i="26" s="1"/>
  <c r="N93" i="26"/>
  <c r="R93" i="26" s="1"/>
  <c r="L93" i="26"/>
  <c r="P93" i="26" s="1"/>
  <c r="G86" i="26"/>
  <c r="L86" i="26"/>
  <c r="N86" i="26"/>
  <c r="N48" i="26"/>
  <c r="G48" i="26"/>
  <c r="L48" i="26"/>
  <c r="F53" i="26"/>
  <c r="N53" i="26" s="1"/>
  <c r="R53" i="26" s="1"/>
  <c r="F51" i="26"/>
  <c r="N51" i="26" s="1"/>
  <c r="R51" i="26" s="1"/>
  <c r="F54" i="26"/>
  <c r="N54" i="26" s="1"/>
  <c r="R54" i="26" s="1"/>
  <c r="F56" i="26"/>
  <c r="N56" i="26" s="1"/>
  <c r="R56" i="26" s="1"/>
  <c r="G94" i="26" l="1"/>
  <c r="M94" i="26" s="1"/>
  <c r="Q94" i="26" s="1"/>
  <c r="N94" i="26"/>
  <c r="R94" i="26" s="1"/>
  <c r="L94" i="26"/>
  <c r="P94" i="26" s="1"/>
  <c r="L92" i="26"/>
  <c r="P92" i="26" s="1"/>
  <c r="N92" i="26"/>
  <c r="R92" i="26" s="1"/>
  <c r="G92" i="26"/>
  <c r="M92" i="26" s="1"/>
  <c r="Q92" i="26" s="1"/>
  <c r="N91" i="26"/>
  <c r="R91" i="26" s="1"/>
  <c r="L91" i="26"/>
  <c r="P91" i="26" s="1"/>
  <c r="G91" i="26"/>
  <c r="M91" i="26" s="1"/>
  <c r="Q91" i="26" s="1"/>
  <c r="F97" i="26"/>
  <c r="N89" i="26"/>
  <c r="R89" i="26" s="1"/>
  <c r="F96" i="26"/>
  <c r="L89" i="26"/>
  <c r="P89" i="26" s="1"/>
  <c r="G89" i="26"/>
  <c r="M89" i="26" s="1"/>
  <c r="Q89" i="26" s="1"/>
  <c r="R86" i="26"/>
  <c r="P86" i="26"/>
  <c r="M86" i="26"/>
  <c r="P48" i="26"/>
  <c r="R48" i="26"/>
  <c r="M48" i="26"/>
  <c r="F59" i="26"/>
  <c r="G54" i="26"/>
  <c r="M54" i="26" s="1"/>
  <c r="Q54" i="26" s="1"/>
  <c r="L54" i="26"/>
  <c r="P54" i="26" s="1"/>
  <c r="G53" i="26"/>
  <c r="M53" i="26" s="1"/>
  <c r="Q53" i="26" s="1"/>
  <c r="L53" i="26"/>
  <c r="P53" i="26" s="1"/>
  <c r="G56" i="26"/>
  <c r="M56" i="26" s="1"/>
  <c r="Q56" i="26" s="1"/>
  <c r="L56" i="26"/>
  <c r="P56" i="26" s="1"/>
  <c r="G51" i="26"/>
  <c r="M51" i="26" s="1"/>
  <c r="Q51" i="26" s="1"/>
  <c r="L51" i="26"/>
  <c r="P51" i="26" s="1"/>
  <c r="Q86" i="26" l="1"/>
  <c r="Q48" i="26"/>
  <c r="J21" i="26" l="1"/>
  <c r="I21" i="26"/>
  <c r="H21" i="26"/>
  <c r="J20" i="26"/>
  <c r="I20" i="26"/>
  <c r="H20" i="26"/>
  <c r="G18" i="26"/>
  <c r="F13" i="26"/>
  <c r="K21" i="23"/>
  <c r="J21" i="23"/>
  <c r="I21" i="23"/>
  <c r="L13" i="26" l="1"/>
  <c r="P13" i="26" s="1"/>
  <c r="G13" i="26"/>
  <c r="M13" i="26" s="1"/>
  <c r="Q13" i="26" s="1"/>
  <c r="N13" i="26"/>
  <c r="R13" i="26" s="1"/>
  <c r="F20" i="26"/>
  <c r="F21" i="26"/>
  <c r="M18" i="26"/>
  <c r="Q18" i="26" s="1"/>
  <c r="K15" i="3" l="1"/>
  <c r="J15" i="3"/>
  <c r="I15" i="3"/>
  <c r="K14" i="3"/>
  <c r="J14" i="3"/>
  <c r="I14" i="3"/>
  <c r="K95" i="26"/>
  <c r="G95" i="26" s="1"/>
  <c r="M95" i="26" s="1"/>
  <c r="Q95" i="26" s="1"/>
  <c r="N84" i="26"/>
  <c r="L84" i="26"/>
  <c r="K84" i="26"/>
  <c r="J80" i="26"/>
  <c r="K80" i="26" s="1"/>
  <c r="L80" i="26" s="1"/>
  <c r="M80" i="26" s="1"/>
  <c r="N80" i="26" s="1"/>
  <c r="P80" i="26" s="1"/>
  <c r="Q80" i="26" s="1"/>
  <c r="R80" i="26" s="1"/>
  <c r="J58" i="26"/>
  <c r="I58" i="26"/>
  <c r="F58" i="26"/>
  <c r="N46" i="26"/>
  <c r="L46" i="26"/>
  <c r="L59" i="26" s="1"/>
  <c r="K46" i="26"/>
  <c r="J42" i="26"/>
  <c r="K42" i="26" s="1"/>
  <c r="L42" i="26" s="1"/>
  <c r="M42" i="26" s="1"/>
  <c r="N42" i="26" s="1"/>
  <c r="P42" i="26" s="1"/>
  <c r="Q42" i="26" s="1"/>
  <c r="R42" i="26" s="1"/>
  <c r="N8" i="26"/>
  <c r="L8" i="26"/>
  <c r="K8" i="26"/>
  <c r="J4" i="26"/>
  <c r="K4" i="26" s="1"/>
  <c r="L4" i="26" s="1"/>
  <c r="M4" i="26" s="1"/>
  <c r="N4" i="26" s="1"/>
  <c r="P4" i="26" s="1"/>
  <c r="Q4" i="26" s="1"/>
  <c r="R4" i="26" s="1"/>
  <c r="J76" i="2"/>
  <c r="I76" i="2"/>
  <c r="H76" i="2"/>
  <c r="F76" i="2"/>
  <c r="J75" i="2"/>
  <c r="I75" i="2"/>
  <c r="H75" i="2"/>
  <c r="F75" i="2"/>
  <c r="J45" i="2"/>
  <c r="I45" i="2"/>
  <c r="H45" i="2"/>
  <c r="F45" i="2"/>
  <c r="J44" i="2"/>
  <c r="I44" i="2"/>
  <c r="H44" i="2"/>
  <c r="F44" i="2"/>
  <c r="J14" i="2"/>
  <c r="I14" i="2"/>
  <c r="H14" i="2"/>
  <c r="F14" i="2"/>
  <c r="J13" i="2"/>
  <c r="I13" i="2"/>
  <c r="H13" i="2"/>
  <c r="F13" i="2"/>
  <c r="E22" i="25"/>
  <c r="H20" i="23"/>
  <c r="N20" i="23" s="1"/>
  <c r="H13" i="23"/>
  <c r="N13" i="23" s="1"/>
  <c r="H12" i="23"/>
  <c r="N12" i="23" s="1"/>
  <c r="H10" i="23"/>
  <c r="N10" i="23" s="1"/>
  <c r="L9" i="23"/>
  <c r="L22" i="23" s="1"/>
  <c r="G9" i="23"/>
  <c r="S8" i="23"/>
  <c r="R8" i="23"/>
  <c r="Q8" i="23"/>
  <c r="D4" i="23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Q4" i="23" s="1"/>
  <c r="R4" i="23" s="1"/>
  <c r="S4" i="23" s="1"/>
  <c r="D19" i="6" l="1"/>
  <c r="D20" i="6"/>
  <c r="D21" i="6"/>
  <c r="M9" i="23"/>
  <c r="M22" i="23" s="1"/>
  <c r="G22" i="23"/>
  <c r="D53" i="6"/>
  <c r="D51" i="6"/>
  <c r="D52" i="6"/>
  <c r="D58" i="6"/>
  <c r="D59" i="6"/>
  <c r="D57" i="6"/>
  <c r="O9" i="23"/>
  <c r="O22" i="23" s="1"/>
  <c r="G21" i="23"/>
  <c r="H9" i="23"/>
  <c r="L21" i="23"/>
  <c r="K97" i="26"/>
  <c r="K96" i="26"/>
  <c r="G84" i="26"/>
  <c r="P84" i="26"/>
  <c r="L96" i="26"/>
  <c r="L97" i="26"/>
  <c r="R84" i="26"/>
  <c r="N97" i="26"/>
  <c r="N96" i="26"/>
  <c r="K59" i="26"/>
  <c r="G46" i="26"/>
  <c r="M46" i="26" s="1"/>
  <c r="Q46" i="26" s="1"/>
  <c r="R46" i="26"/>
  <c r="R59" i="26" s="1"/>
  <c r="N59" i="26"/>
  <c r="G57" i="26"/>
  <c r="G8" i="26"/>
  <c r="K21" i="26"/>
  <c r="K20" i="26"/>
  <c r="P8" i="26"/>
  <c r="P20" i="26" s="1"/>
  <c r="L21" i="26"/>
  <c r="L20" i="26"/>
  <c r="R8" i="26"/>
  <c r="R20" i="26" s="1"/>
  <c r="N20" i="26"/>
  <c r="N21" i="26"/>
  <c r="P46" i="26"/>
  <c r="K58" i="26"/>
  <c r="L58" i="26"/>
  <c r="N58" i="26"/>
  <c r="N9" i="23" l="1"/>
  <c r="N22" i="23" s="1"/>
  <c r="H22" i="23"/>
  <c r="M21" i="23"/>
  <c r="N21" i="23"/>
  <c r="H21" i="23"/>
  <c r="O21" i="23"/>
  <c r="G97" i="26"/>
  <c r="G96" i="26"/>
  <c r="M84" i="26"/>
  <c r="R97" i="26"/>
  <c r="R96" i="26"/>
  <c r="P96" i="26"/>
  <c r="P97" i="26"/>
  <c r="R58" i="26"/>
  <c r="M57" i="26"/>
  <c r="G59" i="26"/>
  <c r="P58" i="26"/>
  <c r="P59" i="26"/>
  <c r="M58" i="26"/>
  <c r="G58" i="26"/>
  <c r="G21" i="26"/>
  <c r="G20" i="26"/>
  <c r="M8" i="26"/>
  <c r="M20" i="26" s="1"/>
  <c r="R21" i="26"/>
  <c r="P21" i="26"/>
  <c r="M21" i="26" l="1"/>
  <c r="Q8" i="26"/>
  <c r="M96" i="26"/>
  <c r="M97" i="26"/>
  <c r="Q84" i="26"/>
  <c r="Q57" i="26"/>
  <c r="Q59" i="26" s="1"/>
  <c r="M59" i="26"/>
  <c r="Q21" i="26"/>
  <c r="Q20" i="26" l="1"/>
  <c r="Q58" i="26"/>
  <c r="Q97" i="26"/>
  <c r="Q96" i="26"/>
  <c r="K43" i="2" l="1"/>
  <c r="G43" i="2" s="1"/>
  <c r="K42" i="2"/>
  <c r="K41" i="2"/>
  <c r="G41" i="2" s="1"/>
  <c r="K40" i="2"/>
  <c r="G40" i="2" s="1"/>
  <c r="K39" i="2"/>
  <c r="G39" i="2" s="1"/>
  <c r="J4" i="2"/>
  <c r="K4" i="2" s="1"/>
  <c r="L4" i="2" s="1"/>
  <c r="M4" i="2" s="1"/>
  <c r="N4" i="2" s="1"/>
  <c r="P4" i="2" s="1"/>
  <c r="Q4" i="2" s="1"/>
  <c r="R4" i="2" s="1"/>
  <c r="J35" i="2"/>
  <c r="K35" i="2" s="1"/>
  <c r="L35" i="2" s="1"/>
  <c r="M35" i="2" s="1"/>
  <c r="N35" i="2" s="1"/>
  <c r="P35" i="2" s="1"/>
  <c r="Q35" i="2" s="1"/>
  <c r="R35" i="2" s="1"/>
  <c r="K12" i="2"/>
  <c r="G12" i="2" s="1"/>
  <c r="K11" i="2"/>
  <c r="K10" i="2"/>
  <c r="G10" i="2" s="1"/>
  <c r="K9" i="2"/>
  <c r="G9" i="2" s="1"/>
  <c r="K8" i="2"/>
  <c r="G8" i="2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Q4" i="3" s="1"/>
  <c r="R4" i="3" s="1"/>
  <c r="S4" i="3" s="1"/>
  <c r="L13" i="3"/>
  <c r="L12" i="3"/>
  <c r="L11" i="3"/>
  <c r="L10" i="3"/>
  <c r="L9" i="3"/>
  <c r="L74" i="2"/>
  <c r="L73" i="2"/>
  <c r="L72" i="2"/>
  <c r="L71" i="2"/>
  <c r="L70" i="2"/>
  <c r="N74" i="2"/>
  <c r="N73" i="2"/>
  <c r="N72" i="2"/>
  <c r="N71" i="2"/>
  <c r="N70" i="2"/>
  <c r="K74" i="2"/>
  <c r="G74" i="2" s="1"/>
  <c r="K73" i="2"/>
  <c r="K72" i="2"/>
  <c r="G72" i="2" s="1"/>
  <c r="K71" i="2"/>
  <c r="G71" i="2" s="1"/>
  <c r="K70" i="2"/>
  <c r="G70" i="2" s="1"/>
  <c r="L15" i="3" l="1"/>
  <c r="L14" i="3"/>
  <c r="G73" i="2"/>
  <c r="K76" i="2"/>
  <c r="K75" i="2"/>
  <c r="G42" i="2"/>
  <c r="K45" i="2"/>
  <c r="K44" i="2"/>
  <c r="G11" i="2"/>
  <c r="K14" i="2"/>
  <c r="K13" i="2"/>
  <c r="N76" i="2"/>
  <c r="N75" i="2"/>
  <c r="L75" i="2"/>
  <c r="L76" i="2"/>
  <c r="G76" i="2" l="1"/>
  <c r="G75" i="2"/>
  <c r="G45" i="2"/>
  <c r="G44" i="2"/>
  <c r="G13" i="2"/>
  <c r="G14" i="2"/>
  <c r="P6" i="23"/>
  <c r="B6" i="7"/>
  <c r="B4" i="7"/>
  <c r="R18" i="23" l="1"/>
  <c r="S14" i="23"/>
  <c r="Q17" i="23"/>
  <c r="S12" i="23"/>
  <c r="R17" i="23"/>
  <c r="R11" i="23"/>
  <c r="S13" i="23"/>
  <c r="R16" i="23"/>
  <c r="S15" i="23"/>
  <c r="Q10" i="23"/>
  <c r="Q12" i="23"/>
  <c r="R15" i="23"/>
  <c r="S17" i="23"/>
  <c r="S10" i="23"/>
  <c r="R19" i="23"/>
  <c r="Q18" i="23"/>
  <c r="S20" i="23"/>
  <c r="S16" i="23"/>
  <c r="R14" i="23"/>
  <c r="S19" i="23"/>
  <c r="Q11" i="23"/>
  <c r="Q16" i="23"/>
  <c r="Q20" i="23"/>
  <c r="Q19" i="23"/>
  <c r="Q14" i="23"/>
  <c r="S11" i="23"/>
  <c r="Q15" i="23"/>
  <c r="Q13" i="23"/>
  <c r="S18" i="23"/>
  <c r="R10" i="23"/>
  <c r="R12" i="23"/>
  <c r="R13" i="23"/>
  <c r="R20" i="23"/>
  <c r="Q9" i="23"/>
  <c r="S9" i="23"/>
  <c r="R9" i="23"/>
  <c r="R22" i="23" s="1"/>
  <c r="S22" i="23" l="1"/>
  <c r="Q22" i="23"/>
  <c r="R21" i="23"/>
  <c r="S21" i="23"/>
  <c r="Q21" i="23"/>
  <c r="B8" i="7" l="1"/>
  <c r="E13" i="5" l="1"/>
  <c r="E20" i="5" s="1"/>
  <c r="E13" i="6"/>
  <c r="E51" i="5"/>
  <c r="E51" i="6"/>
  <c r="E19" i="5"/>
  <c r="E14" i="5"/>
  <c r="E15" i="5"/>
  <c r="E21" i="5"/>
  <c r="E59" i="6" l="1"/>
  <c r="F59" i="6" s="1"/>
  <c r="G59" i="6" s="1"/>
  <c r="E53" i="6"/>
  <c r="F53" i="6" s="1"/>
  <c r="G53" i="6" s="1"/>
  <c r="E57" i="6"/>
  <c r="F57" i="6" s="1"/>
  <c r="G57" i="6" s="1"/>
  <c r="E58" i="6"/>
  <c r="F58" i="6" s="1"/>
  <c r="G58" i="6" s="1"/>
  <c r="F51" i="6"/>
  <c r="G51" i="6" s="1"/>
  <c r="E52" i="6"/>
  <c r="F52" i="6" s="1"/>
  <c r="G52" i="6" s="1"/>
  <c r="E52" i="5"/>
  <c r="F52" i="5" s="1"/>
  <c r="G52" i="5" s="1"/>
  <c r="E53" i="5"/>
  <c r="F53" i="5" s="1"/>
  <c r="G53" i="5" s="1"/>
  <c r="F51" i="5"/>
  <c r="G51" i="5" s="1"/>
  <c r="E58" i="5"/>
  <c r="F58" i="5" s="1"/>
  <c r="G58" i="5" s="1"/>
  <c r="E59" i="5"/>
  <c r="F59" i="5" s="1"/>
  <c r="G59" i="5" s="1"/>
  <c r="E57" i="5"/>
  <c r="F57" i="5" s="1"/>
  <c r="G57" i="5" s="1"/>
  <c r="E19" i="6"/>
  <c r="F19" i="6" s="1"/>
  <c r="G19" i="6" s="1"/>
  <c r="E20" i="6"/>
  <c r="F20" i="6" s="1"/>
  <c r="G20" i="6" s="1"/>
  <c r="E21" i="6"/>
  <c r="F21" i="6" s="1"/>
  <c r="G21" i="6" s="1"/>
  <c r="E14" i="6"/>
  <c r="F14" i="6" s="1"/>
  <c r="G14" i="6" s="1"/>
  <c r="F13" i="6"/>
  <c r="G13" i="6" s="1"/>
  <c r="E15" i="6"/>
  <c r="F15" i="6" s="1"/>
  <c r="G15" i="6" s="1"/>
  <c r="G54" i="5" l="1"/>
  <c r="G60" i="5"/>
  <c r="G62" i="5" s="1"/>
  <c r="G60" i="6"/>
  <c r="G16" i="6"/>
  <c r="G22" i="6"/>
  <c r="G24" i="6" s="1"/>
  <c r="G54" i="6"/>
  <c r="G62" i="6" l="1"/>
  <c r="G13" i="3"/>
  <c r="G12" i="3"/>
  <c r="G11" i="3"/>
  <c r="G10" i="3"/>
  <c r="G9" i="3"/>
  <c r="G15" i="3" l="1"/>
  <c r="G14" i="3"/>
  <c r="O12" i="3"/>
  <c r="M12" i="3"/>
  <c r="M11" i="3"/>
  <c r="O11" i="3"/>
  <c r="O9" i="3"/>
  <c r="M9" i="3"/>
  <c r="O10" i="3"/>
  <c r="M10" i="3"/>
  <c r="O13" i="3"/>
  <c r="M13" i="3"/>
  <c r="B21" i="5"/>
  <c r="M15" i="3" l="1"/>
  <c r="M14" i="3"/>
  <c r="O15" i="3"/>
  <c r="O14" i="3"/>
  <c r="P6" i="3" l="1"/>
  <c r="S8" i="3"/>
  <c r="R8" i="3"/>
  <c r="Q8" i="3"/>
  <c r="J66" i="2"/>
  <c r="K66" i="2" s="1"/>
  <c r="L66" i="2" s="1"/>
  <c r="M66" i="2" s="1"/>
  <c r="N66" i="2" s="1"/>
  <c r="P66" i="2" s="1"/>
  <c r="Q66" i="2" s="1"/>
  <c r="R66" i="2" s="1"/>
  <c r="E15" i="4" l="1"/>
  <c r="D13" i="5" l="1"/>
  <c r="D15" i="5"/>
  <c r="D20" i="5"/>
  <c r="D19" i="5"/>
  <c r="D21" i="5"/>
  <c r="B20" i="5"/>
  <c r="H9" i="3" l="1"/>
  <c r="L8" i="2" l="1"/>
  <c r="B13" i="3"/>
  <c r="A13" i="3"/>
  <c r="B12" i="3"/>
  <c r="A12" i="3"/>
  <c r="B11" i="3"/>
  <c r="A11" i="3"/>
  <c r="B9" i="3"/>
  <c r="A9" i="3"/>
  <c r="C40" i="2"/>
  <c r="B9" i="2"/>
  <c r="B40" i="2" s="1"/>
  <c r="B71" i="2" s="1"/>
  <c r="N8" i="2"/>
  <c r="C71" i="2" l="1"/>
  <c r="P71" i="2" s="1"/>
  <c r="M8" i="2"/>
  <c r="P8" i="2"/>
  <c r="R8" i="2"/>
  <c r="L10" i="2"/>
  <c r="P10" i="2" s="1"/>
  <c r="N10" i="2"/>
  <c r="R10" i="2" s="1"/>
  <c r="N12" i="2"/>
  <c r="R12" i="2" s="1"/>
  <c r="L12" i="2"/>
  <c r="P12" i="2" s="1"/>
  <c r="N9" i="2"/>
  <c r="R9" i="2" s="1"/>
  <c r="L9" i="2"/>
  <c r="P9" i="2" s="1"/>
  <c r="L11" i="2"/>
  <c r="P11" i="2" s="1"/>
  <c r="N11" i="2"/>
  <c r="R11" i="2" s="1"/>
  <c r="L43" i="2"/>
  <c r="P43" i="2" s="1"/>
  <c r="P72" i="2"/>
  <c r="P74" i="2"/>
  <c r="M42" i="2"/>
  <c r="Q42" i="2" s="1"/>
  <c r="N41" i="2"/>
  <c r="R41" i="2" s="1"/>
  <c r="S13" i="3"/>
  <c r="S11" i="3"/>
  <c r="H10" i="3"/>
  <c r="S12" i="3"/>
  <c r="Q10" i="3"/>
  <c r="M9" i="2"/>
  <c r="Q9" i="2" s="1"/>
  <c r="P73" i="2"/>
  <c r="R73" i="2"/>
  <c r="M10" i="2"/>
  <c r="Q10" i="2" s="1"/>
  <c r="M11" i="2"/>
  <c r="Q11" i="2" s="1"/>
  <c r="R72" i="2"/>
  <c r="Q11" i="3"/>
  <c r="Q12" i="3"/>
  <c r="Q13" i="3"/>
  <c r="M12" i="2"/>
  <c r="Q12" i="2" s="1"/>
  <c r="L40" i="2"/>
  <c r="P40" i="2" s="1"/>
  <c r="N40" i="2"/>
  <c r="R40" i="2" s="1"/>
  <c r="R74" i="2"/>
  <c r="S10" i="3"/>
  <c r="L14" i="2" l="1"/>
  <c r="L13" i="2"/>
  <c r="N13" i="2"/>
  <c r="N14" i="2"/>
  <c r="M14" i="2"/>
  <c r="M13" i="2"/>
  <c r="R14" i="2"/>
  <c r="P14" i="2"/>
  <c r="R13" i="2"/>
  <c r="P13" i="2"/>
  <c r="H13" i="3"/>
  <c r="N13" i="3" s="1"/>
  <c r="R13" i="3" s="1"/>
  <c r="H12" i="3"/>
  <c r="N12" i="3" s="1"/>
  <c r="R12" i="3" s="1"/>
  <c r="H11" i="3"/>
  <c r="M72" i="2"/>
  <c r="Q72" i="2" s="1"/>
  <c r="M73" i="2"/>
  <c r="Q73" i="2" s="1"/>
  <c r="M74" i="2"/>
  <c r="Q74" i="2" s="1"/>
  <c r="M40" i="2"/>
  <c r="Q40" i="2" s="1"/>
  <c r="S9" i="3"/>
  <c r="N10" i="3"/>
  <c r="R10" i="3" s="1"/>
  <c r="Q9" i="3"/>
  <c r="Q14" i="3" s="1"/>
  <c r="Q8" i="2"/>
  <c r="Q14" i="2" s="1"/>
  <c r="N43" i="2"/>
  <c r="R43" i="2" s="1"/>
  <c r="M41" i="2"/>
  <c r="Q41" i="2" s="1"/>
  <c r="M43" i="2"/>
  <c r="Q43" i="2" s="1"/>
  <c r="L41" i="2"/>
  <c r="P41" i="2" s="1"/>
  <c r="L42" i="2"/>
  <c r="P42" i="2" s="1"/>
  <c r="N42" i="2"/>
  <c r="R42" i="2" s="1"/>
  <c r="R71" i="2"/>
  <c r="M71" i="2"/>
  <c r="Q71" i="2" s="1"/>
  <c r="L39" i="2"/>
  <c r="N39" i="2"/>
  <c r="R70" i="2"/>
  <c r="P70" i="2"/>
  <c r="F20" i="5"/>
  <c r="G20" i="5" s="1"/>
  <c r="F13" i="5"/>
  <c r="G13" i="5" s="1"/>
  <c r="F14" i="5"/>
  <c r="F21" i="5"/>
  <c r="G21" i="5" s="1"/>
  <c r="F15" i="5"/>
  <c r="G15" i="5" s="1"/>
  <c r="Q15" i="3" l="1"/>
  <c r="S14" i="3"/>
  <c r="S15" i="3"/>
  <c r="N11" i="3"/>
  <c r="H15" i="3"/>
  <c r="H14" i="3"/>
  <c r="N44" i="2"/>
  <c r="N45" i="2"/>
  <c r="L45" i="2"/>
  <c r="P76" i="2"/>
  <c r="P75" i="2"/>
  <c r="R76" i="2"/>
  <c r="R75" i="2"/>
  <c r="Q13" i="2"/>
  <c r="G14" i="5"/>
  <c r="P39" i="2"/>
  <c r="N9" i="3"/>
  <c r="R39" i="2"/>
  <c r="F19" i="5"/>
  <c r="G19" i="5" s="1"/>
  <c r="G22" i="5" s="1"/>
  <c r="M70" i="2"/>
  <c r="M39" i="2"/>
  <c r="R11" i="3" l="1"/>
  <c r="N15" i="3"/>
  <c r="N14" i="3"/>
  <c r="Q70" i="2"/>
  <c r="Q76" i="2" s="1"/>
  <c r="M76" i="2"/>
  <c r="M75" i="2"/>
  <c r="M45" i="2"/>
  <c r="M44" i="2"/>
  <c r="P44" i="2"/>
  <c r="P45" i="2"/>
  <c r="R45" i="2"/>
  <c r="R44" i="2"/>
  <c r="G16" i="5"/>
  <c r="G24" i="5" s="1"/>
  <c r="R9" i="3"/>
  <c r="Q39" i="2"/>
  <c r="Q75" i="2" l="1"/>
  <c r="R15" i="3"/>
  <c r="R14" i="3"/>
  <c r="Q45" i="2"/>
  <c r="Q44" i="2"/>
</calcChain>
</file>

<file path=xl/sharedStrings.xml><?xml version="1.0" encoding="utf-8"?>
<sst xmlns="http://schemas.openxmlformats.org/spreadsheetml/2006/main" count="2049" uniqueCount="1249">
  <si>
    <t>Mean</t>
  </si>
  <si>
    <t>Company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</si>
  <si>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</si>
  <si>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</si>
  <si>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</si>
  <si>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</si>
  <si>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</si>
  <si>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</si>
  <si>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</si>
  <si>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</si>
  <si>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</si>
  <si>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</si>
  <si>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</si>
  <si>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American States Water Co</t>
  </si>
  <si>
    <t>AWR</t>
  </si>
  <si>
    <t>AWK</t>
  </si>
  <si>
    <t>California Water Service Group</t>
  </si>
  <si>
    <t>CWT</t>
  </si>
  <si>
    <t>Middlesex Water Company</t>
  </si>
  <si>
    <t>MSEX</t>
  </si>
  <si>
    <t>York Water Company</t>
  </si>
  <si>
    <t>YORW</t>
  </si>
  <si>
    <t>Mean Excluding AWK</t>
  </si>
  <si>
    <t xml:space="preserve">High </t>
  </si>
  <si>
    <t xml:space="preserve">Low </t>
  </si>
  <si>
    <t xml:space="preserve">American Water </t>
  </si>
  <si>
    <t>Mean excl AWK</t>
  </si>
  <si>
    <t>[1]</t>
  </si>
  <si>
    <t>[2]</t>
  </si>
  <si>
    <t>Bloomberg</t>
  </si>
  <si>
    <t>Value Line</t>
  </si>
  <si>
    <t>American Water</t>
  </si>
  <si>
    <t>Average</t>
  </si>
  <si>
    <t>Notes:</t>
  </si>
  <si>
    <r>
      <t>K = R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 xml:space="preserve"> + β (R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− R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>)</t>
    </r>
  </si>
  <si>
    <t>[4]</t>
  </si>
  <si>
    <t>[5]</t>
  </si>
  <si>
    <t>[6]</t>
  </si>
  <si>
    <t>[7]</t>
  </si>
  <si>
    <t>[8]</t>
  </si>
  <si>
    <t>Market</t>
  </si>
  <si>
    <t>Risk-Free</t>
  </si>
  <si>
    <t>Risk</t>
  </si>
  <si>
    <t>Rate</t>
  </si>
  <si>
    <t>Beta</t>
  </si>
  <si>
    <t>Return</t>
  </si>
  <si>
    <t>Premium</t>
  </si>
  <si>
    <t>ROE</t>
  </si>
  <si>
    <r>
      <t>(R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>)</t>
    </r>
  </si>
  <si>
    <t>(β)</t>
  </si>
  <si>
    <r>
      <t>(R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>)</t>
    </r>
  </si>
  <si>
    <r>
      <t>(R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− R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>)</t>
    </r>
  </si>
  <si>
    <t>(K)</t>
  </si>
  <si>
    <t>Proxy Group Average Bloomberg Beta</t>
  </si>
  <si>
    <t>Current 30-day average of 30-year U.S. Treasury bond yield [1]</t>
  </si>
  <si>
    <t>Proxy Group Average Value Line Beta</t>
  </si>
  <si>
    <t>Overall Average</t>
  </si>
  <si>
    <t>[4] See Notes [1], [2], and [3]</t>
  </si>
  <si>
    <t>[7] Equals [6] − [4]</t>
  </si>
  <si>
    <t>[8] Equals [4] + [5] x [7]</t>
  </si>
  <si>
    <t>MARKET RISK PREMIUM DERIVED FROM ANALYSTS' LONG-TERM GROWTH ESTIMATES</t>
  </si>
  <si>
    <t>STANDARD AND POOR'S 500 INDEX</t>
  </si>
  <si>
    <t xml:space="preserve">Cap-Weighted </t>
  </si>
  <si>
    <t>Weight in</t>
  </si>
  <si>
    <t>Current</t>
  </si>
  <si>
    <t>Cap-Weighted</t>
  </si>
  <si>
    <t>Long-Term</t>
  </si>
  <si>
    <t>Name</t>
  </si>
  <si>
    <t>Ticker</t>
  </si>
  <si>
    <t>Index</t>
  </si>
  <si>
    <t>Growth Est.</t>
  </si>
  <si>
    <t>LyondellBasell Industries NV</t>
  </si>
  <si>
    <t>LYB</t>
  </si>
  <si>
    <t>American Express Co</t>
  </si>
  <si>
    <t>AXP</t>
  </si>
  <si>
    <t>Verizon Communications Inc</t>
  </si>
  <si>
    <t>VZ</t>
  </si>
  <si>
    <t>AVGO</t>
  </si>
  <si>
    <t>Boeing Co/The</t>
  </si>
  <si>
    <t>BA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</si>
  <si>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</si>
  <si>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</si>
  <si>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</si>
  <si>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</si>
  <si>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</si>
  <si>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</si>
  <si>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</si>
  <si>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</si>
  <si>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</si>
  <si>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</si>
  <si>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</si>
  <si>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</si>
  <si>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</si>
  <si>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</si>
  <si>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</si>
  <si>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</si>
  <si>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</si>
  <si>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</si>
  <si>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</si>
  <si>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</si>
  <si>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</si>
  <si>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</si>
  <si>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</si>
  <si>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</si>
  <si>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International Business Machines Corp</t>
  </si>
  <si>
    <t>IBM</t>
  </si>
  <si>
    <t>Concho Resources Inc</t>
  </si>
  <si>
    <t>CXO</t>
  </si>
  <si>
    <t>n/a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</si>
  <si>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</si>
  <si>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</si>
  <si>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</si>
  <si>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</si>
  <si>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</si>
  <si>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</si>
  <si>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</si>
  <si>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</si>
  <si>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</si>
  <si>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Bank of America Corp</t>
  </si>
  <si>
    <t>BAC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</si>
  <si>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</si>
  <si>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</si>
  <si>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</si>
  <si>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</si>
  <si>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</si>
  <si>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</si>
  <si>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</si>
  <si>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</si>
  <si>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United Technologies Corp</t>
  </si>
  <si>
    <t>UTX</t>
  </si>
  <si>
    <t>Analog Devices Inc</t>
  </si>
  <si>
    <t>ADI</t>
  </si>
  <si>
    <t>WMT</t>
  </si>
  <si>
    <t>Cisco Systems Inc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</si>
  <si>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</si>
  <si>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</si>
  <si>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</si>
  <si>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</si>
  <si>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</si>
  <si>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</si>
  <si>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</si>
  <si>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</si>
  <si>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</si>
  <si>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Kinder Morgan Inc/DE</t>
  </si>
  <si>
    <t>KMI</t>
  </si>
  <si>
    <t>Citigroup Inc</t>
  </si>
  <si>
    <t>C</t>
  </si>
  <si>
    <t>American International Group Inc</t>
  </si>
  <si>
    <t>AIG</t>
  </si>
  <si>
    <t>Honeywell International Inc</t>
  </si>
  <si>
    <t>HON</t>
  </si>
  <si>
    <t>Altria Group Inc</t>
  </si>
  <si>
    <t>MO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</si>
  <si>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</si>
  <si>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</si>
  <si>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</si>
  <si>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</si>
  <si>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</si>
  <si>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</si>
  <si>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</si>
  <si>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</si>
  <si>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</si>
  <si>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</si>
  <si>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</si>
  <si>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&amp; Chemicals Inc</t>
  </si>
  <si>
    <t>APD</t>
  </si>
  <si>
    <t>Royal Caribbean Cruises Ltd</t>
  </si>
  <si>
    <t>RCL</t>
  </si>
  <si>
    <t>American Electric Power Co Inc</t>
  </si>
  <si>
    <t>AEP</t>
  </si>
  <si>
    <t>Hess Corp</t>
  </si>
  <si>
    <t>HES</t>
  </si>
  <si>
    <t>Anadarko Petroleum Corp</t>
  </si>
  <si>
    <t>APC</t>
  </si>
  <si>
    <t>Aon PLC</t>
  </si>
  <si>
    <t>AON</t>
  </si>
  <si>
    <t>Apache Corp</t>
  </si>
  <si>
    <t>APA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</si>
  <si>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</si>
  <si>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</si>
  <si>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</si>
  <si>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</si>
  <si>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</si>
  <si>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</si>
  <si>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</si>
  <si>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</si>
  <si>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</si>
  <si>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</si>
  <si>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Ball Corp</t>
  </si>
  <si>
    <t>BLL</t>
  </si>
  <si>
    <t>Bank of New York Mellon Corp/The</t>
  </si>
  <si>
    <t>BK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</si>
  <si>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</si>
  <si>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</si>
  <si>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</si>
  <si>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</si>
  <si>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</si>
  <si>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</si>
  <si>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</si>
  <si>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</si>
  <si>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H&amp;R Block Inc</t>
  </si>
  <si>
    <t>HRB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</si>
  <si>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</si>
  <si>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</si>
  <si>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</si>
  <si>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</si>
  <si>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</si>
  <si>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</si>
  <si>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</si>
  <si>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</si>
  <si>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Cabot Oil &amp; Gas Corp</t>
  </si>
  <si>
    <t>COG</t>
  </si>
  <si>
    <t>Campbell Soup Co</t>
  </si>
  <si>
    <t>CPB</t>
  </si>
  <si>
    <t>Kansas City Southern</t>
  </si>
  <si>
    <t>KSU</t>
  </si>
  <si>
    <t>Carnival Corp</t>
  </si>
  <si>
    <t>CCL</t>
  </si>
  <si>
    <t>Qorvo Inc</t>
  </si>
  <si>
    <t>QRVO</t>
  </si>
  <si>
    <t>CenturyLink Inc</t>
  </si>
  <si>
    <t>CTL</t>
  </si>
  <si>
    <t>Cigna Corp</t>
  </si>
  <si>
    <t>CI</t>
  </si>
  <si>
    <t>UDR Inc</t>
  </si>
  <si>
    <t>UDR</t>
  </si>
  <si>
    <t>Clorox Co/The</t>
  </si>
  <si>
    <t>CLX</t>
  </si>
  <si>
    <t>CMS Energy Corp</t>
  </si>
  <si>
    <t>CMS</t>
  </si>
  <si>
    <t>Colgate-Palmolive Co</t>
  </si>
  <si>
    <t>CL</t>
  </si>
  <si>
    <t>Comerica Inc</t>
  </si>
  <si>
    <t>CMA</t>
  </si>
  <si>
    <t>CA Inc</t>
  </si>
  <si>
    <t>CA</t>
  </si>
  <si>
    <t>Conagra Brands Inc</t>
  </si>
  <si>
    <t>CAG</t>
  </si>
  <si>
    <t>Consolidated Edison Inc</t>
  </si>
  <si>
    <t>ED</t>
  </si>
  <si>
    <t>SL Green Realty Corp</t>
  </si>
  <si>
    <t>SLG</t>
  </si>
  <si>
    <t>Corning Inc</t>
  </si>
  <si>
    <t>GLW</t>
  </si>
  <si>
    <t>Cummins Inc</t>
  </si>
  <si>
    <t>CMI</t>
  </si>
  <si>
    <t>Danaher Corp</t>
  </si>
  <si>
    <t>DHR</t>
  </si>
  <si>
    <t>Target Corp</t>
  </si>
  <si>
    <t>TGT</t>
  </si>
  <si>
    <t>Deere &amp; Co</t>
  </si>
  <si>
    <t>DE</t>
  </si>
  <si>
    <t>D</t>
  </si>
  <si>
    <t>Dover Corp</t>
  </si>
  <si>
    <t>DOV</t>
  </si>
  <si>
    <t>Duke Energy Corp</t>
  </si>
  <si>
    <t>DUK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</si>
  <si>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</si>
  <si>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</si>
  <si>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</si>
  <si>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</si>
  <si>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</si>
  <si>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</si>
  <si>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</si>
  <si>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</si>
  <si>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</si>
  <si>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</si>
  <si>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Entergy Corp</t>
  </si>
  <si>
    <t>ETR</t>
  </si>
  <si>
    <t>Equifax Inc</t>
  </si>
  <si>
    <t>EFX</t>
  </si>
  <si>
    <t>EQT Corp</t>
  </si>
  <si>
    <t>EQT</t>
  </si>
  <si>
    <t>FedEx Corp</t>
  </si>
  <si>
    <t>FDX</t>
  </si>
  <si>
    <t>Macy's Inc</t>
  </si>
  <si>
    <t>M</t>
  </si>
  <si>
    <t>FMC Corp</t>
  </si>
  <si>
    <t>FMC</t>
  </si>
  <si>
    <t>Ford Motor Co</t>
  </si>
  <si>
    <t>F</t>
  </si>
  <si>
    <t>NextEra Energy Inc</t>
  </si>
  <si>
    <t>NEE</t>
  </si>
  <si>
    <t>Franklin Resources Inc</t>
  </si>
  <si>
    <t>BEN</t>
  </si>
  <si>
    <t>Freeport-McMoRan Inc</t>
  </si>
  <si>
    <t>FCX</t>
  </si>
  <si>
    <t>Gap Inc/The</t>
  </si>
  <si>
    <t>GPS</t>
  </si>
  <si>
    <t>General Dynamics Corp</t>
  </si>
  <si>
    <t>GD</t>
  </si>
  <si>
    <t>General Mills Inc</t>
  </si>
  <si>
    <t>GIS</t>
  </si>
  <si>
    <t>Genuine Parts Co</t>
  </si>
  <si>
    <t>GPC</t>
  </si>
  <si>
    <t>WW Grainger Inc</t>
  </si>
  <si>
    <t>GWW</t>
  </si>
  <si>
    <t>Halliburton Co</t>
  </si>
  <si>
    <t>HAL</t>
  </si>
  <si>
    <t>Harley-Davidson Inc</t>
  </si>
  <si>
    <t>HOG</t>
  </si>
  <si>
    <t>Harris Corp</t>
  </si>
  <si>
    <t>HRS</t>
  </si>
  <si>
    <t>HCP Inc</t>
  </si>
  <si>
    <t>HCP</t>
  </si>
  <si>
    <t>Helmerich &amp; Payne Inc</t>
  </si>
  <si>
    <t>HP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</si>
  <si>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</si>
  <si>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</si>
  <si>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</si>
  <si>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</si>
  <si>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</si>
  <si>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</si>
  <si>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</si>
  <si>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</si>
  <si>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</si>
  <si>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</si>
  <si>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</si>
  <si>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</si>
  <si>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</si>
  <si>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</si>
  <si>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</si>
  <si>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</si>
  <si>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</si>
  <si>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</si>
  <si>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</si>
  <si>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</si>
  <si>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Ingersoll-Rand PLC</t>
  </si>
  <si>
    <t>IR</t>
  </si>
  <si>
    <t>Foot Locker Inc</t>
  </si>
  <si>
    <t>FL</t>
  </si>
  <si>
    <t>Interpublic Group of Cos Inc/The</t>
  </si>
  <si>
    <t>IPG</t>
  </si>
  <si>
    <t>International Flavors &amp; Fragrances Inc</t>
  </si>
  <si>
    <t>IFF</t>
  </si>
  <si>
    <t>Jacobs Engineering Group Inc</t>
  </si>
  <si>
    <t>JEC</t>
  </si>
  <si>
    <t>Hanesbrands Inc</t>
  </si>
  <si>
    <t>HBI</t>
  </si>
  <si>
    <t>Kellogg Co</t>
  </si>
  <si>
    <t>K</t>
  </si>
  <si>
    <t>Perrigo Co PLC</t>
  </si>
  <si>
    <t>PRGO</t>
  </si>
  <si>
    <t>Kimberly-Clark Corp</t>
  </si>
  <si>
    <t>KMB</t>
  </si>
  <si>
    <t>Kimco Realty Corp</t>
  </si>
  <si>
    <t>KIM</t>
  </si>
  <si>
    <t>Kohl's Corp</t>
  </si>
  <si>
    <t>KSS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</si>
  <si>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</si>
  <si>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</si>
  <si>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</si>
  <si>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</si>
  <si>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</si>
  <si>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</si>
  <si>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</si>
  <si>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</si>
  <si>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</si>
  <si>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</si>
  <si>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L Brands Inc</t>
  </si>
  <si>
    <t>LB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</si>
  <si>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</si>
  <si>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</si>
  <si>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</si>
  <si>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</si>
  <si>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</si>
  <si>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</si>
  <si>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</si>
  <si>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</si>
  <si>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Host Hotels &amp; Resorts Inc</t>
  </si>
  <si>
    <t>HST</t>
  </si>
  <si>
    <t>Marsh &amp; McLennan Cos Inc</t>
  </si>
  <si>
    <t>MMC</t>
  </si>
  <si>
    <t>Masco Corp</t>
  </si>
  <si>
    <t>MAS</t>
  </si>
  <si>
    <t>Mattel Inc</t>
  </si>
  <si>
    <t>MAT</t>
  </si>
  <si>
    <t>S&amp;P Global Inc</t>
  </si>
  <si>
    <t>SPGI</t>
  </si>
  <si>
    <t>Medtronic PLC</t>
  </si>
  <si>
    <t>MDT</t>
  </si>
  <si>
    <t>CVS Health Corp</t>
  </si>
  <si>
    <t>CVS</t>
  </si>
  <si>
    <t>Micron Technology Inc</t>
  </si>
  <si>
    <t>MU</t>
  </si>
  <si>
    <t>Motorola Solutions Inc</t>
  </si>
  <si>
    <t>MSI</t>
  </si>
  <si>
    <t>Mylan NV</t>
  </si>
  <si>
    <t>MYL</t>
  </si>
  <si>
    <t>Laboratory Corp of America Holdings</t>
  </si>
  <si>
    <t>LH</t>
  </si>
  <si>
    <t>Newell Brands Inc</t>
  </si>
  <si>
    <t>NWL</t>
  </si>
  <si>
    <t>Newmont Mining Corp</t>
  </si>
  <si>
    <t>NEM</t>
  </si>
  <si>
    <t>Twenty-First Century Fox Inc</t>
  </si>
  <si>
    <t>FOXA</t>
  </si>
  <si>
    <t>NIKE Inc</t>
  </si>
  <si>
    <t>NKE</t>
  </si>
  <si>
    <t>NiSource Inc</t>
  </si>
  <si>
    <t>NI</t>
  </si>
  <si>
    <t>Noble Energy Inc</t>
  </si>
  <si>
    <t>NBL</t>
  </si>
  <si>
    <t>Norfolk Southern Corp</t>
  </si>
  <si>
    <t>NSC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</si>
  <si>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</si>
  <si>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</si>
  <si>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</si>
  <si>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</si>
  <si>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</si>
  <si>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</si>
  <si>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</si>
  <si>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</si>
  <si>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</si>
  <si>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</si>
  <si>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</si>
  <si>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</si>
  <si>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</si>
  <si>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</si>
  <si>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</si>
  <si>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</si>
  <si>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PG&amp;E Corp</t>
  </si>
  <si>
    <t>PCG</t>
  </si>
  <si>
    <t>Parker-Hannifin Corp</t>
  </si>
  <si>
    <t>PH</t>
  </si>
  <si>
    <t>PPL Corp</t>
  </si>
  <si>
    <t>PPL</t>
  </si>
  <si>
    <t>PepsiCo Inc</t>
  </si>
  <si>
    <t>PEP</t>
  </si>
  <si>
    <t>Exelon Corp</t>
  </si>
  <si>
    <t>EXC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</si>
  <si>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</si>
  <si>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</si>
  <si>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</si>
  <si>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</si>
  <si>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</si>
  <si>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</si>
  <si>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</si>
  <si>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</si>
  <si>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</si>
  <si>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</si>
  <si>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Praxair Inc</t>
  </si>
  <si>
    <t>PX</t>
  </si>
  <si>
    <t>Progressive Corp/The</t>
  </si>
  <si>
    <t>PGR</t>
  </si>
  <si>
    <t>Public Service Enterprise Group Inc</t>
  </si>
  <si>
    <t>PEG</t>
  </si>
  <si>
    <t>Raytheon Co</t>
  </si>
  <si>
    <t>RTN</t>
  </si>
  <si>
    <t>Robert Half International Inc</t>
  </si>
  <si>
    <t>RHI</t>
  </si>
  <si>
    <t>SCANA Corp</t>
  </si>
  <si>
    <t>SCG</t>
  </si>
  <si>
    <t>Edison International</t>
  </si>
  <si>
    <t>EIX</t>
  </si>
  <si>
    <t>Schlumberger Ltd</t>
  </si>
  <si>
    <t>SLB</t>
  </si>
  <si>
    <t>Charles Schwab Corp/The</t>
  </si>
  <si>
    <t>SCHW</t>
  </si>
  <si>
    <t>Sherwin-Williams Co/The</t>
  </si>
  <si>
    <t>SHW</t>
  </si>
  <si>
    <t>JM Smucker Co/The</t>
  </si>
  <si>
    <t>SJM</t>
  </si>
  <si>
    <t>Snap-on Inc</t>
  </si>
  <si>
    <t>SNA</t>
  </si>
  <si>
    <t>AMETEK Inc</t>
  </si>
  <si>
    <t>AME</t>
  </si>
  <si>
    <t>Southern Co/The</t>
  </si>
  <si>
    <t>SO</t>
  </si>
  <si>
    <t>BB&amp;T Corp</t>
  </si>
  <si>
    <t>BBT</t>
  </si>
  <si>
    <t>Southwest Airlines Co</t>
  </si>
  <si>
    <t>LUV</t>
  </si>
  <si>
    <t>Stanley Black &amp; Decker Inc</t>
  </si>
  <si>
    <t>SWK</t>
  </si>
  <si>
    <t>Public Storage</t>
  </si>
  <si>
    <t>PSA</t>
  </si>
  <si>
    <t>SunTrust Banks Inc</t>
  </si>
  <si>
    <t>STI</t>
  </si>
  <si>
    <t>Sysco Corp</t>
  </si>
  <si>
    <t>SYY</t>
  </si>
  <si>
    <t>Texas Instruments Inc</t>
  </si>
  <si>
    <t>TXN</t>
  </si>
  <si>
    <t>Textron Inc</t>
  </si>
  <si>
    <t>TXT</t>
  </si>
  <si>
    <t>Thermo Fisher Scientific Inc</t>
  </si>
  <si>
    <t>TMO</t>
  </si>
  <si>
    <t>Tiffany &amp; Co</t>
  </si>
  <si>
    <t>TIF</t>
  </si>
  <si>
    <t>TJX Cos Inc/The</t>
  </si>
  <si>
    <t>TJX</t>
  </si>
  <si>
    <t>Torchmark Corp</t>
  </si>
  <si>
    <t>TMK</t>
  </si>
  <si>
    <t>Total System Services Inc</t>
  </si>
  <si>
    <t>TSS</t>
  </si>
  <si>
    <t>Johnson Controls International plc</t>
  </si>
  <si>
    <t>JCI</t>
  </si>
  <si>
    <t>ULTA</t>
  </si>
  <si>
    <t>Union Pacific Corp</t>
  </si>
  <si>
    <t>UNP</t>
  </si>
  <si>
    <t>UnitedHealth Group Inc</t>
  </si>
  <si>
    <t>UNH</t>
  </si>
  <si>
    <t>Unum Group</t>
  </si>
  <si>
    <t>UNM</t>
  </si>
  <si>
    <t>Marathon Oil Corp</t>
  </si>
  <si>
    <t>MRO</t>
  </si>
  <si>
    <t>Varian Medical Systems Inc</t>
  </si>
  <si>
    <t>VAR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</si>
  <si>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</si>
  <si>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</si>
  <si>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</si>
  <si>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</si>
  <si>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</si>
  <si>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</si>
  <si>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</si>
  <si>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</si>
  <si>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</si>
  <si>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</si>
  <si>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</si>
  <si>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</si>
  <si>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</si>
  <si>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</si>
  <si>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</si>
  <si>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WEC</t>
  </si>
  <si>
    <t>Xerox Corp</t>
  </si>
  <si>
    <t>XRX</t>
  </si>
  <si>
    <t>Adobe Systems Inc</t>
  </si>
  <si>
    <t>ADBE</t>
  </si>
  <si>
    <t>AES Corp/VA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</si>
  <si>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</si>
  <si>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</si>
  <si>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</si>
  <si>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</si>
  <si>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</si>
  <si>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</si>
  <si>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</si>
  <si>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</si>
  <si>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</si>
  <si>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</si>
  <si>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</si>
  <si>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Brewing Co</t>
  </si>
  <si>
    <t>TAP</t>
  </si>
  <si>
    <t>KLA-Tencor Corp</t>
  </si>
  <si>
    <t>KLAC</t>
  </si>
  <si>
    <t>Marriott International Inc/MD</t>
  </si>
  <si>
    <t>MAR</t>
  </si>
  <si>
    <t>McCormick &amp; Co Inc/MD</t>
  </si>
  <si>
    <t>MKC</t>
  </si>
  <si>
    <t>Nordstrom Inc</t>
  </si>
  <si>
    <t>JWN</t>
  </si>
  <si>
    <t>PACCAR Inc</t>
  </si>
  <si>
    <t>PCAR</t>
  </si>
  <si>
    <t>Costco Wholesale Corp</t>
  </si>
  <si>
    <t>COST</t>
  </si>
  <si>
    <t>Stryker Corp</t>
  </si>
  <si>
    <t>SYK</t>
  </si>
  <si>
    <t>Tyson Foods Inc</t>
  </si>
  <si>
    <t>TSN</t>
  </si>
  <si>
    <t>Applied Materials Inc</t>
  </si>
  <si>
    <t>AMAT</t>
  </si>
  <si>
    <t>American Airlines Group Inc</t>
  </si>
  <si>
    <t>AAL</t>
  </si>
  <si>
    <t>Cardinal Health Inc</t>
  </si>
  <si>
    <t>CAH</t>
  </si>
  <si>
    <t>Celgene Corp</t>
  </si>
  <si>
    <t>CELG</t>
  </si>
  <si>
    <t>Cerner Corp</t>
  </si>
  <si>
    <t>CERN</t>
  </si>
  <si>
    <t>Cincinnati Financial Corp</t>
  </si>
  <si>
    <t>CINF</t>
  </si>
  <si>
    <t>DR Horton Inc</t>
  </si>
  <si>
    <t>DHI</t>
  </si>
  <si>
    <t>Flowserve Corp</t>
  </si>
  <si>
    <t>FLS</t>
  </si>
  <si>
    <t>Electronic Arts Inc</t>
  </si>
  <si>
    <t>EA</t>
  </si>
  <si>
    <t>Express Scripts Holding Co</t>
  </si>
  <si>
    <t>ESRX</t>
  </si>
  <si>
    <t>Expeditors International of Washington Inc</t>
  </si>
  <si>
    <t>EXPD</t>
  </si>
  <si>
    <t>Fastenal Co</t>
  </si>
  <si>
    <t>FAST</t>
  </si>
  <si>
    <t>M&amp;T Bank Corp</t>
  </si>
  <si>
    <t>MTB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</si>
  <si>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</si>
  <si>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</si>
  <si>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</si>
  <si>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</si>
  <si>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</si>
  <si>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</si>
  <si>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</si>
  <si>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</si>
  <si>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</si>
  <si>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</si>
  <si>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</si>
  <si>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Biogen Inc</t>
  </si>
  <si>
    <t>BIIB</t>
  </si>
  <si>
    <t>Northern Trust Corp</t>
  </si>
  <si>
    <t>NTRS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</si>
  <si>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</si>
  <si>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</si>
  <si>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</si>
  <si>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</si>
  <si>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</si>
  <si>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</si>
  <si>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</si>
  <si>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</si>
  <si>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</si>
  <si>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</si>
  <si>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</si>
  <si>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</si>
  <si>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</si>
  <si>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</si>
  <si>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</si>
  <si>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</si>
  <si>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State Street Corp</t>
  </si>
  <si>
    <t>STT</t>
  </si>
  <si>
    <t>US Bancorp</t>
  </si>
  <si>
    <t>USB</t>
  </si>
  <si>
    <t>Symantec Corp</t>
  </si>
  <si>
    <t>SYMC</t>
  </si>
  <si>
    <t>T Rowe Price Group Inc</t>
  </si>
  <si>
    <t>TROW</t>
  </si>
  <si>
    <t>Waste Management Inc</t>
  </si>
  <si>
    <t>WM</t>
  </si>
  <si>
    <t>CBS Corp</t>
  </si>
  <si>
    <t>CBS</t>
  </si>
  <si>
    <t>AGN</t>
  </si>
  <si>
    <t>Constellation Brands Inc</t>
  </si>
  <si>
    <t>STZ</t>
  </si>
  <si>
    <t>Xilinx Inc</t>
  </si>
  <si>
    <t>XLNX</t>
  </si>
  <si>
    <t>DENTSPLY SIRONA Inc</t>
  </si>
  <si>
    <t>XRAY</t>
  </si>
  <si>
    <t>ZION</t>
  </si>
  <si>
    <t>Alaska Air Group Inc</t>
  </si>
  <si>
    <t>ALK</t>
  </si>
  <si>
    <t>Invesco Ltd</t>
  </si>
  <si>
    <t>IVZ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</si>
  <si>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</si>
  <si>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</si>
  <si>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</si>
  <si>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</si>
  <si>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</si>
  <si>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</si>
  <si>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</si>
  <si>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</si>
  <si>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</si>
  <si>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</si>
  <si>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</si>
  <si>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</si>
  <si>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</si>
  <si>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</si>
  <si>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</si>
  <si>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</si>
  <si>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FLIR Systems Inc</t>
  </si>
  <si>
    <t>FLIR</t>
  </si>
  <si>
    <t>Equity Residential</t>
  </si>
  <si>
    <t>EQR</t>
  </si>
  <si>
    <t>BorgWarner Inc</t>
  </si>
  <si>
    <t>BWA</t>
  </si>
  <si>
    <t>Newfield Exploration Co</t>
  </si>
  <si>
    <t>NFX</t>
  </si>
  <si>
    <t>Simon Property Group Inc</t>
  </si>
  <si>
    <t>SPG</t>
  </si>
  <si>
    <t>Eastman Chemical Co</t>
  </si>
  <si>
    <t>EMN</t>
  </si>
  <si>
    <t>AvalonBay Communities Inc</t>
  </si>
  <si>
    <t>AVB</t>
  </si>
  <si>
    <t>Prudential Financial Inc</t>
  </si>
  <si>
    <t>PRU</t>
  </si>
  <si>
    <t>United Parcel Service Inc</t>
  </si>
  <si>
    <t>UPS</t>
  </si>
  <si>
    <t>Apartment Investment &amp; Management Co</t>
  </si>
  <si>
    <t>AIV</t>
  </si>
  <si>
    <t>Walgreens Boots Alliance Inc</t>
  </si>
  <si>
    <t>WBA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</si>
  <si>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</si>
  <si>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</si>
  <si>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</si>
  <si>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</si>
  <si>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</si>
  <si>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</si>
  <si>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</si>
  <si>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</si>
  <si>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</si>
  <si>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</si>
  <si>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</si>
  <si>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</si>
  <si>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</si>
  <si>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</si>
  <si>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NetApp Inc</t>
  </si>
  <si>
    <t>NTAP</t>
  </si>
  <si>
    <t>Citrix Systems Inc</t>
  </si>
  <si>
    <t>CTXS</t>
  </si>
  <si>
    <t>Goodyear Tire &amp; Rubber Co/The</t>
  </si>
  <si>
    <t>GT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</si>
  <si>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</si>
  <si>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</si>
  <si>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</si>
  <si>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</si>
  <si>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</si>
  <si>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</si>
  <si>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</si>
  <si>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</si>
  <si>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Principal Financial Group Inc</t>
  </si>
  <si>
    <t>PFG</t>
  </si>
  <si>
    <t>Stericycle Inc</t>
  </si>
  <si>
    <t>SRCL</t>
  </si>
  <si>
    <t>Universal Health Services Inc</t>
  </si>
  <si>
    <t>UHS</t>
  </si>
  <si>
    <t>E*TRADE Financial Corp</t>
  </si>
  <si>
    <t>ETFC</t>
  </si>
  <si>
    <t>Skyworks Solutions Inc</t>
  </si>
  <si>
    <t>SWKS</t>
  </si>
  <si>
    <t>National Oilwell Varco Inc</t>
  </si>
  <si>
    <t>NOV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</si>
  <si>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</si>
  <si>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</si>
  <si>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</si>
  <si>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</si>
  <si>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</si>
  <si>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</si>
  <si>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</si>
  <si>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</si>
  <si>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</si>
  <si>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</si>
  <si>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</si>
  <si>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</si>
  <si>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</si>
  <si>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</si>
  <si>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Ralph Lauren Corp</t>
  </si>
  <si>
    <t>RL</t>
  </si>
  <si>
    <t>Boston Properties Inc</t>
  </si>
  <si>
    <t>BXP</t>
  </si>
  <si>
    <t>Amphenol Corp</t>
  </si>
  <si>
    <t>APH</t>
  </si>
  <si>
    <t>Arconic Inc</t>
  </si>
  <si>
    <t>ARNC</t>
  </si>
  <si>
    <t>Pioneer Natural Resources Co</t>
  </si>
  <si>
    <t>PXD</t>
  </si>
  <si>
    <t>Valero Energy Corp</t>
  </si>
  <si>
    <t>VLO</t>
  </si>
  <si>
    <t>L3 Technologies Inc</t>
  </si>
  <si>
    <t>LLL</t>
  </si>
  <si>
    <t>Western Union Co/The</t>
  </si>
  <si>
    <t>WU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</si>
  <si>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</si>
  <si>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</si>
  <si>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</si>
  <si>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</si>
  <si>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</si>
  <si>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</si>
  <si>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</si>
  <si>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</si>
  <si>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</si>
  <si>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</si>
  <si>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</si>
  <si>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</si>
  <si>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</si>
  <si>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</si>
  <si>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</si>
  <si>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</si>
  <si>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</si>
  <si>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</si>
  <si>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</si>
  <si>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AEE</t>
  </si>
  <si>
    <t>NVIDIA Corp</t>
  </si>
  <si>
    <t>NVDA</t>
  </si>
  <si>
    <t>Sealed Air Corp</t>
  </si>
  <si>
    <t>SEE</t>
  </si>
  <si>
    <t>Cognizant Technology Solutions Corp</t>
  </si>
  <si>
    <t>CTSH</t>
  </si>
  <si>
    <t>Intuitive Surgical Inc</t>
  </si>
  <si>
    <t>ISRG</t>
  </si>
  <si>
    <t>Affiliated Managers Group Inc</t>
  </si>
  <si>
    <t>AMG</t>
  </si>
  <si>
    <t>Aetna Inc</t>
  </si>
  <si>
    <t>AET</t>
  </si>
  <si>
    <t>Republic Services Inc</t>
  </si>
  <si>
    <t>RSG</t>
  </si>
  <si>
    <t>eBay Inc</t>
  </si>
  <si>
    <t>EBAY</t>
  </si>
  <si>
    <t>Goldman Sachs Group Inc/The</t>
  </si>
  <si>
    <t>GS</t>
  </si>
  <si>
    <t>Sempra Energy</t>
  </si>
  <si>
    <t>SRE</t>
  </si>
  <si>
    <t>Moody's Corp</t>
  </si>
  <si>
    <t>MCO</t>
  </si>
  <si>
    <t>F5 Networks Inc</t>
  </si>
  <si>
    <t>FFIV</t>
  </si>
  <si>
    <t>Akamai Technologies Inc</t>
  </si>
  <si>
    <t>AKAM</t>
  </si>
  <si>
    <t>Devon Energy Corp</t>
  </si>
  <si>
    <t>DVN</t>
  </si>
  <si>
    <t>Alphabet Inc</t>
  </si>
  <si>
    <t>GOOGL</t>
  </si>
  <si>
    <t>Red Hat Inc</t>
  </si>
  <si>
    <t>RHT</t>
  </si>
  <si>
    <t>Allegion PLC</t>
  </si>
  <si>
    <t>ALLE</t>
  </si>
  <si>
    <t>Netflix Inc</t>
  </si>
  <si>
    <t>NFLX</t>
  </si>
  <si>
    <t>Agilent Technologies Inc</t>
  </si>
  <si>
    <t>A</t>
  </si>
  <si>
    <t>Anthem Inc</t>
  </si>
  <si>
    <t>ANTM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</si>
  <si>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</si>
  <si>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</si>
  <si>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</si>
  <si>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</si>
  <si>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</si>
  <si>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</si>
  <si>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</si>
  <si>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</si>
  <si>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</si>
  <si>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</si>
  <si>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Philip Morris International Inc</t>
  </si>
  <si>
    <t>PM</t>
  </si>
  <si>
    <t>salesforce.com Inc</t>
  </si>
  <si>
    <t>CRM</t>
  </si>
  <si>
    <t>MetLife Inc</t>
  </si>
  <si>
    <t>MET</t>
  </si>
  <si>
    <t>UA</t>
  </si>
  <si>
    <t>Fluor Corp</t>
  </si>
  <si>
    <t>FLR</t>
  </si>
  <si>
    <t>CSX Corp</t>
  </si>
  <si>
    <t>CSX</t>
  </si>
  <si>
    <t>Edwards Lifesciences Corp</t>
  </si>
  <si>
    <t>EW</t>
  </si>
  <si>
    <t>Ameriprise Financial Inc</t>
  </si>
  <si>
    <t>AMP</t>
  </si>
  <si>
    <t>Xcel Energy Inc</t>
  </si>
  <si>
    <t>XEL</t>
  </si>
  <si>
    <t>Rockwell Collins Inc</t>
  </si>
  <si>
    <t>COL</t>
  </si>
  <si>
    <t>FTI</t>
  </si>
  <si>
    <t>Zimmer Biomet Holdings Inc</t>
  </si>
  <si>
    <t>ZBH</t>
  </si>
  <si>
    <t>CBRE Group Inc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</si>
  <si>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</si>
  <si>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</si>
  <si>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</si>
  <si>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</si>
  <si>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</si>
  <si>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</si>
  <si>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</si>
  <si>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</si>
  <si>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</si>
  <si>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</si>
  <si>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</si>
  <si>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</si>
  <si>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</si>
  <si>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</si>
  <si>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</si>
  <si>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</si>
  <si>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</si>
  <si>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</si>
  <si>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</si>
  <si>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</si>
  <si>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</si>
  <si>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</si>
  <si>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</t>
  </si>
  <si>
    <t>DISCA</t>
  </si>
  <si>
    <t>CF Industries Holdings Inc</t>
  </si>
  <si>
    <t>CF</t>
  </si>
  <si>
    <t>Viacom Inc</t>
  </si>
  <si>
    <t>VIAB</t>
  </si>
  <si>
    <t>GOOG</t>
  </si>
  <si>
    <t>Cooper Cos Inc/The</t>
  </si>
  <si>
    <t>COO</t>
  </si>
  <si>
    <t>TE Connectivity Ltd</t>
  </si>
  <si>
    <t>TEL</t>
  </si>
  <si>
    <t>Discover Financial Services</t>
  </si>
  <si>
    <t>DFS</t>
  </si>
  <si>
    <t>TripAdvisor Inc</t>
  </si>
  <si>
    <t>TRIP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</si>
  <si>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</si>
  <si>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</si>
  <si>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</si>
  <si>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</si>
  <si>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</si>
  <si>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</si>
  <si>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</si>
  <si>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</si>
  <si>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</si>
  <si>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</si>
  <si>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Mettler-Toledo International Inc</t>
  </si>
  <si>
    <t>MTD</t>
  </si>
  <si>
    <t>Albemarle Corp</t>
  </si>
  <si>
    <t>ALB</t>
  </si>
  <si>
    <t>Essex Property Trust Inc</t>
  </si>
  <si>
    <t>ESS</t>
  </si>
  <si>
    <t>Realty Income Corp</t>
  </si>
  <si>
    <t>O</t>
  </si>
  <si>
    <t>Seagate Technology PLC</t>
  </si>
  <si>
    <t>STX</t>
  </si>
  <si>
    <t>WestRock Co</t>
  </si>
  <si>
    <t>WRK</t>
  </si>
  <si>
    <t>Western Digital Corp</t>
  </si>
  <si>
    <t>WDC</t>
  </si>
  <si>
    <t>Church &amp; Dwight Co Inc</t>
  </si>
  <si>
    <t>CHD</t>
  </si>
  <si>
    <t>Federal Realty Investment Trust</t>
  </si>
  <si>
    <t>FRT</t>
  </si>
  <si>
    <t>FOX</t>
  </si>
  <si>
    <t>Alliant Energy Corp</t>
  </si>
  <si>
    <t>LNT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</si>
  <si>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</si>
  <si>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</si>
  <si>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</si>
  <si>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</si>
  <si>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</si>
  <si>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</si>
  <si>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</si>
  <si>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</si>
  <si>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</si>
  <si>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</si>
  <si>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Facebook Inc</t>
  </si>
  <si>
    <t>FB</t>
  </si>
  <si>
    <t>United Rentals Inc</t>
  </si>
  <si>
    <t>URI</t>
  </si>
  <si>
    <t>United Continental Holdings Inc</t>
  </si>
  <si>
    <t>UAL</t>
  </si>
  <si>
    <t>Delta Air Lines Inc</t>
  </si>
  <si>
    <t>DAL</t>
  </si>
  <si>
    <t>News Corp</t>
  </si>
  <si>
    <t>NWS</t>
  </si>
  <si>
    <t>Centene Corp</t>
  </si>
  <si>
    <t>CNC</t>
  </si>
  <si>
    <t>Macerich Co/The</t>
  </si>
  <si>
    <t>MAC</t>
  </si>
  <si>
    <t>Martin Marietta Materials Inc</t>
  </si>
  <si>
    <t>MLM</t>
  </si>
  <si>
    <t>Envision Healthcare Corp</t>
  </si>
  <si>
    <t>EVHC</t>
  </si>
  <si>
    <t>PayPal Holdings Inc</t>
  </si>
  <si>
    <t>PYPL</t>
  </si>
  <si>
    <t>Coty Inc</t>
  </si>
  <si>
    <t>COTY</t>
  </si>
  <si>
    <t>Alexion Pharmaceuticals Inc</t>
  </si>
  <si>
    <t>ALXN</t>
  </si>
  <si>
    <t>NWSA</t>
  </si>
  <si>
    <t>Global Payments Inc</t>
  </si>
  <si>
    <t>GPN</t>
  </si>
  <si>
    <t>Crown Castle International Corp</t>
  </si>
  <si>
    <t>CCI</t>
  </si>
  <si>
    <t>Advance Auto Parts Inc</t>
  </si>
  <si>
    <t>AAP</t>
  </si>
  <si>
    <t>Michael Kors Holdings Ltd</t>
  </si>
  <si>
    <t>KORS</t>
  </si>
  <si>
    <t>Illumina Inc</t>
  </si>
  <si>
    <t>ILMN</t>
  </si>
  <si>
    <t>Alliance Data Systems Corp</t>
  </si>
  <si>
    <t>ADS</t>
  </si>
  <si>
    <t>LKQ Corp</t>
  </si>
  <si>
    <t>LKQ</t>
  </si>
  <si>
    <t>Nielsen Holdings PLC</t>
  </si>
  <si>
    <t>NLSN</t>
  </si>
  <si>
    <t>Garmin Ltd</t>
  </si>
  <si>
    <t>GRMN</t>
  </si>
  <si>
    <t>Cimarex Energy Co</t>
  </si>
  <si>
    <t>XEC</t>
  </si>
  <si>
    <t>Zoetis Inc</t>
  </si>
  <si>
    <t>ZTS</t>
  </si>
  <si>
    <t>Digital Realty Trust Inc</t>
  </si>
  <si>
    <t>DLR</t>
  </si>
  <si>
    <t>Equinix Inc</t>
  </si>
  <si>
    <t>EQIX</t>
  </si>
  <si>
    <t>DISCK</t>
  </si>
  <si>
    <t>American Water Works Co, Inc.</t>
  </si>
  <si>
    <t>[1] Source: Bloomberg Professional</t>
  </si>
  <si>
    <t>[3] Equals [1] / [2]</t>
  </si>
  <si>
    <t>[5] Source: Value Line</t>
  </si>
  <si>
    <t>[6] Source: Yahoo! Finance</t>
  </si>
  <si>
    <t>[7] Source: Zacks</t>
  </si>
  <si>
    <t>BETAS</t>
  </si>
  <si>
    <t xml:space="preserve">[4] Equals weight in S&amp;P 500 based on market capitalization </t>
  </si>
  <si>
    <t>[5] Source: Bloomberg Professional</t>
  </si>
  <si>
    <t>[7] Source: Bloomberg Professional</t>
  </si>
  <si>
    <t>[1] Equals Sum ([6])</t>
  </si>
  <si>
    <t>[2] Equals Sum ([8])</t>
  </si>
  <si>
    <t>[3] Equals ([1] x (1 + (0.5 x [2]))) + [2]</t>
  </si>
  <si>
    <t>[6] Equals [4] x [5]</t>
  </si>
  <si>
    <t>[8] Equals [4] x [7]</t>
  </si>
  <si>
    <t>Advanced Micro Devices Inc</t>
  </si>
  <si>
    <t>AMD</t>
  </si>
  <si>
    <t>CBOE</t>
  </si>
  <si>
    <t>Raymond James Financial Inc</t>
  </si>
  <si>
    <t>RJF</t>
  </si>
  <si>
    <t>Ulta Beauty Inc</t>
  </si>
  <si>
    <t>Allergan PLC</t>
  </si>
  <si>
    <t>Incyte Corp</t>
  </si>
  <si>
    <t>INCY</t>
  </si>
  <si>
    <t>Synopsys Inc</t>
  </si>
  <si>
    <t>SNPS</t>
  </si>
  <si>
    <t>TechnipFMC PLC</t>
  </si>
  <si>
    <t>Alexandria Real Estate Equities Inc</t>
  </si>
  <si>
    <t>ARE</t>
  </si>
  <si>
    <t>Regency Centers Corp</t>
  </si>
  <si>
    <t>REG</t>
  </si>
  <si>
    <t>DISH Network Corp</t>
  </si>
  <si>
    <t>DISH</t>
  </si>
  <si>
    <t>Gartner Inc</t>
  </si>
  <si>
    <t>IT</t>
  </si>
  <si>
    <t>DXC Technology Co</t>
  </si>
  <si>
    <t>DXC</t>
  </si>
  <si>
    <t>Common Equity</t>
  </si>
  <si>
    <t>[5] Equals [1] / [4]</t>
  </si>
  <si>
    <t>[7] Source: Value Line</t>
  </si>
  <si>
    <t>[8] Source: Yahoo! Finance</t>
  </si>
  <si>
    <t>[9] Source: Zacks</t>
  </si>
  <si>
    <t>Percent of Jurisdictions (excl. AWK)</t>
  </si>
  <si>
    <t>Percent of Jurisdictions</t>
  </si>
  <si>
    <t>Total Number of Jurisdictions</t>
  </si>
  <si>
    <t>Total Number of Jurisdictions (Y)</t>
  </si>
  <si>
    <t>Yes</t>
  </si>
  <si>
    <t>Pennsylvania</t>
  </si>
  <si>
    <t>Texas</t>
  </si>
  <si>
    <t>California</t>
  </si>
  <si>
    <t>Delaware</t>
  </si>
  <si>
    <t>New Jersey</t>
  </si>
  <si>
    <t>Hawaii</t>
  </si>
  <si>
    <t>Washington</t>
  </si>
  <si>
    <t>New Mexico</t>
  </si>
  <si>
    <t>Virginia</t>
  </si>
  <si>
    <t>Indiana</t>
  </si>
  <si>
    <t>Illinois</t>
  </si>
  <si>
    <t>Tennessee</t>
  </si>
  <si>
    <t>New York</t>
  </si>
  <si>
    <t>Michigan</t>
  </si>
  <si>
    <t>Maryland</t>
  </si>
  <si>
    <t>Kentucky</t>
  </si>
  <si>
    <t>Iowa</t>
  </si>
  <si>
    <t>Georgia</t>
  </si>
  <si>
    <t>West Virginia</t>
  </si>
  <si>
    <t>Missouri</t>
  </si>
  <si>
    <t>Decoupling</t>
  </si>
  <si>
    <t>Test Year</t>
  </si>
  <si>
    <t>State</t>
  </si>
  <si>
    <t>Stabilization or</t>
  </si>
  <si>
    <t>Future</t>
  </si>
  <si>
    <t>Replacement</t>
  </si>
  <si>
    <t>Revenue</t>
  </si>
  <si>
    <t>Infrastructure</t>
  </si>
  <si>
    <t>Brighthouse Financial Inc</t>
  </si>
  <si>
    <t>BHF</t>
  </si>
  <si>
    <t>Baker Hughes a GE Co</t>
  </si>
  <si>
    <t>BHGE</t>
  </si>
  <si>
    <t>HCA Healthcare Inc</t>
  </si>
  <si>
    <t>Hilton Worldwide Holdings Inc</t>
  </si>
  <si>
    <t>HLT</t>
  </si>
  <si>
    <t>Dominion Energy Inc</t>
  </si>
  <si>
    <t>Cboe Global Markets Inc</t>
  </si>
  <si>
    <t>DowDuPont Inc</t>
  </si>
  <si>
    <t>DWDP</t>
  </si>
  <si>
    <t>Packaging Corp of America</t>
  </si>
  <si>
    <t>PKG</t>
  </si>
  <si>
    <t>AO Smith Corp</t>
  </si>
  <si>
    <t>AOS</t>
  </si>
  <si>
    <t>Cadence Design Systems Inc</t>
  </si>
  <si>
    <t>CDNS</t>
  </si>
  <si>
    <t>ANSYS Inc</t>
  </si>
  <si>
    <t>ANSS</t>
  </si>
  <si>
    <t>SBA Communications Corp</t>
  </si>
  <si>
    <t>SBAC</t>
  </si>
  <si>
    <t>Tapestry Inc</t>
  </si>
  <si>
    <t>TPR</t>
  </si>
  <si>
    <t>ResMed Inc</t>
  </si>
  <si>
    <t>RMD</t>
  </si>
  <si>
    <t>IHS Markit Ltd</t>
  </si>
  <si>
    <t>INFO</t>
  </si>
  <si>
    <t>Duke Realty Corp</t>
  </si>
  <si>
    <t>DRE</t>
  </si>
  <si>
    <t>MGM Resorts International</t>
  </si>
  <si>
    <t>MGM</t>
  </si>
  <si>
    <t>Everest Re Group Ltd</t>
  </si>
  <si>
    <t>RE</t>
  </si>
  <si>
    <t>Align Technology Inc</t>
  </si>
  <si>
    <t>ALGN</t>
  </si>
  <si>
    <t>Norwegian Cruise Line Holdings Ltd</t>
  </si>
  <si>
    <t>NCLH</t>
  </si>
  <si>
    <t>Walmart Inc</t>
  </si>
  <si>
    <t>IQVIA Holdings Inc</t>
  </si>
  <si>
    <t>IQV</t>
  </si>
  <si>
    <t>Aptiv PLC</t>
  </si>
  <si>
    <t>APTV</t>
  </si>
  <si>
    <t>IPG Photonics Corp</t>
  </si>
  <si>
    <t>IPGP</t>
  </si>
  <si>
    <t>WELL</t>
  </si>
  <si>
    <t>SVB Financial Group</t>
  </si>
  <si>
    <t>SIVB</t>
  </si>
  <si>
    <t>Take-Two Interactive Software Inc</t>
  </si>
  <si>
    <t>TTWO</t>
  </si>
  <si>
    <t>Booking Holdings Inc</t>
  </si>
  <si>
    <t>BKNG</t>
  </si>
  <si>
    <t>Huntington Ingalls Industries Inc</t>
  </si>
  <si>
    <t>HII</t>
  </si>
  <si>
    <t>CBRE</t>
  </si>
  <si>
    <t>Expedia Group Inc</t>
  </si>
  <si>
    <t>Nektar Therapeutics</t>
  </si>
  <si>
    <t>NKTR</t>
  </si>
  <si>
    <t>Stock Price (2021 - 2023)</t>
  </si>
  <si>
    <t>Annualized Dividend 
(2021 - 2023)</t>
  </si>
  <si>
    <t>2021-2023</t>
  </si>
  <si>
    <t>Citations</t>
  </si>
  <si>
    <t>Excluding Low-End Outliers</t>
  </si>
  <si>
    <t>Projected 30-year U.S. Treasury bond yield (2020 - 2024) [3]</t>
  </si>
  <si>
    <t>[3] Source: Blue Chip Financial Forecasts, Vol. 37, No. 6, June 1, 2018, at 14</t>
  </si>
  <si>
    <t>Broadcom Inc</t>
  </si>
  <si>
    <t>MSCI Inc</t>
  </si>
  <si>
    <t>MSCI</t>
  </si>
  <si>
    <t>Jefferies Financial Group Inc</t>
  </si>
  <si>
    <t>JEF</t>
  </si>
  <si>
    <t>Discovery Inc</t>
  </si>
  <si>
    <t>ABIOMED Inc</t>
  </si>
  <si>
    <t>ABMD</t>
  </si>
  <si>
    <t>Source: Value Line Reports; dated July 13, 2018</t>
  </si>
  <si>
    <t>[2] Source: Value Line Reports; dated July 13, 2018</t>
  </si>
  <si>
    <t>FleetCor Technologies Inc</t>
  </si>
  <si>
    <t>FLT</t>
  </si>
  <si>
    <t>Broadridge Financial Solutions Inc</t>
  </si>
  <si>
    <t>BR</t>
  </si>
  <si>
    <t>Arista Networks Inc</t>
  </si>
  <si>
    <t>ANET</t>
  </si>
  <si>
    <t>Twitter Inc</t>
  </si>
  <si>
    <t>TWTR</t>
  </si>
  <si>
    <t>HollyFrontier Corp</t>
  </si>
  <si>
    <t>HFC</t>
  </si>
  <si>
    <t>Evergy Inc</t>
  </si>
  <si>
    <t>EVRG</t>
  </si>
  <si>
    <t>Copart Inc</t>
  </si>
  <si>
    <t>CPRT</t>
  </si>
  <si>
    <t>[2] Source: Bloomberg Professional, equals 30-day average as of September 28, 2018</t>
  </si>
  <si>
    <t>Rollins Inc</t>
  </si>
  <si>
    <t>ROL</t>
  </si>
  <si>
    <t>Zions Bancorp NA</t>
  </si>
  <si>
    <t>Garrett Motion Inc</t>
  </si>
  <si>
    <t>GTX</t>
  </si>
  <si>
    <t>WellCare Health Plans Inc</t>
  </si>
  <si>
    <t>WCG</t>
  </si>
  <si>
    <t>[2] Source: Bloomberg Professional, equals 90-day average as of September 28, 2018</t>
  </si>
  <si>
    <t>[2] Source: Bloomberg Professional, equals 180-day average as of September 28, 2018</t>
  </si>
  <si>
    <t>[1] Estimated Weighted Average Dividend Yield</t>
  </si>
  <si>
    <t>[2] Estimated Weighted Average Long-Term Growth Rate</t>
  </si>
  <si>
    <t>[3] S&amp;P 500 Estimated Required Market Return</t>
  </si>
  <si>
    <t>[2] Source: Blue Chip Financial Forecasts, Vol. 37, No. 10, October 1, 2018, at 2</t>
  </si>
  <si>
    <t>Near-term projected 30-year U.S. Treasury bond yield (Q4 2018 - Q1 2020) [2]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</si>
  <si>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</si>
  <si>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</si>
  <si>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</si>
  <si>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</si>
  <si>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[10] Equals Average ([7], [8], [9])</t>
  </si>
  <si>
    <t>[11] Equals [5] x (1 + 0.50 x Minimum ([7], [8], [9]) + Minimum ([7], [8], [9])</t>
  </si>
  <si>
    <t>[12] Equals [6] + [10]</t>
  </si>
  <si>
    <t>[13] Equals [5] x (1 + 0.50 x Maximum ([7], [8], [9]) + Maximum ([7], [8], [9])</t>
  </si>
  <si>
    <t>Median</t>
  </si>
  <si>
    <t>Median excluding AWK</t>
  </si>
  <si>
    <t>Median excl AWK</t>
  </si>
  <si>
    <t>Atmos Energy Corporation</t>
  </si>
  <si>
    <t>ATO</t>
  </si>
  <si>
    <t>Spire, Inc.</t>
  </si>
  <si>
    <t>SR</t>
  </si>
  <si>
    <t>New Jersey Resources Corporation</t>
  </si>
  <si>
    <t>NJR</t>
  </si>
  <si>
    <t>Northwest Natural Gas Company</t>
  </si>
  <si>
    <t>NWN</t>
  </si>
  <si>
    <t>ONE Gas, Inc.</t>
  </si>
  <si>
    <t>OGS</t>
  </si>
  <si>
    <t>South Jersey Industries, Inc.</t>
  </si>
  <si>
    <t>SJI</t>
  </si>
  <si>
    <t>Southwest Gas Corporation</t>
  </si>
  <si>
    <t>SWX</t>
  </si>
  <si>
    <t>[3] Source: Value Line Reports; dated July 13, 2018</t>
  </si>
  <si>
    <t>[4] Source: Value Line Reports; dated July 13, 2018</t>
  </si>
  <si>
    <t>WATER PROXY GROUP</t>
  </si>
  <si>
    <t>[12] Equals [9] if greater than 7%</t>
  </si>
  <si>
    <t>[13] Equals [10] if greater than 7%</t>
  </si>
  <si>
    <t>[14] Equals [11] if greater than 7%</t>
  </si>
  <si>
    <t>[15] Equals [12] if greater than 7%</t>
  </si>
  <si>
    <t>[16] Equals [13] if greater than 7%</t>
  </si>
  <si>
    <t>Colorado</t>
  </si>
  <si>
    <t>Kansas</t>
  </si>
  <si>
    <t>Louisiana</t>
  </si>
  <si>
    <t>Mississippi</t>
  </si>
  <si>
    <t xml:space="preserve">New Jersey </t>
  </si>
  <si>
    <t>Oregon</t>
  </si>
  <si>
    <t>Oklahoma</t>
  </si>
  <si>
    <t xml:space="preserve">Southwest Gas Corporation </t>
  </si>
  <si>
    <t>Arizona</t>
  </si>
  <si>
    <t xml:space="preserve">California  </t>
  </si>
  <si>
    <t>Nevada</t>
  </si>
  <si>
    <t>Alabama</t>
  </si>
  <si>
    <t xml:space="preserve">[1] Source: Value Line Reports; dated July 13, 2018 </t>
  </si>
  <si>
    <t xml:space="preserve">[2] Source: Value Line Reports; dated July 13, 2018 </t>
  </si>
  <si>
    <t>30-DAY CONSTANT GROWTH DCF -- WATER PROXY GROUP</t>
  </si>
  <si>
    <t>90-DAY CONSTANT GROWTH DCF -- WATER PROXY GROUP</t>
  </si>
  <si>
    <t>180-DAY CONSTANT GROWTH DCF -- WATER PROXY GROUP</t>
  </si>
  <si>
    <t>30-DAY CONSTANT GROWTH DCF -- COMBINED UTILITY PROXY GROUP</t>
  </si>
  <si>
    <t>90-DAY CONSTANT GROWTH DCF -- COMBINED UTILITY PROXY GROUP</t>
  </si>
  <si>
    <t>180-DAY CONSTANT GROWTH DCF -- COMBINED UTILITY PROXY GROUP</t>
  </si>
  <si>
    <t>PROJECTED CONSTANT GROWTH DCF -- WATER PROXY GROUP</t>
  </si>
  <si>
    <t>PROJECTED CONSTANT GROWTH DCF -- COMBINED UTILITY PROXY GROUP</t>
  </si>
  <si>
    <t>VALUE LINE ROE PROJECTIONS -- WATER PROXY GROUP</t>
  </si>
  <si>
    <t>COMBINED UTILITY PROXY GROUP</t>
  </si>
  <si>
    <t>CAPITAL ASSET PRICING MODEL -- WATER PROXY GROUP INCLUDING AWK</t>
  </si>
  <si>
    <t>CAPITAL ASSET PRICING MODEL -- WATER PROXY GROUP EXCLUDING AWK</t>
  </si>
  <si>
    <t>CAPITAL ASSET PRICING MODEL -- COMBINED UTILITY PROXY GROUP INCLUDING AWK</t>
  </si>
  <si>
    <t>CAPITAL ASSET PRICING MODEL -- COMBINED UTILITY PROXY GROUP EXCLUDING AWK</t>
  </si>
  <si>
    <t>Median Excluding AWK</t>
  </si>
  <si>
    <t>[1] Source: Value Line Reports; dated July 13, 2018 (Water) and August 31, 2018 (Natural Gas)</t>
  </si>
  <si>
    <t>[2] Source: Value Line Reports; dated July 13, 2018 (Water) and August 31, 2018 (Natural Gas)</t>
  </si>
  <si>
    <t>[3] Source: Value Line Reports; dated July 13, 2018 (Water) and August 31, 2018 (Natural Gas)</t>
  </si>
  <si>
    <t>[4] Source: Value Line Reports; dated July 13, 2018 (Water) and August 31, 2018 (Natural Gas)</t>
  </si>
  <si>
    <t>[1] Source: Bloomberg Professional, September 28, 2018</t>
  </si>
  <si>
    <t xml:space="preserve">COMPARISON OF KAWC AND PROXY GROUP COMPANIES  </t>
  </si>
  <si>
    <t>REGULATORY FRAMEWORK - ADJUSTMENT CLAUSES</t>
  </si>
  <si>
    <t>[5] Source: Attachment AEB-6</t>
  </si>
  <si>
    <t>[6] Source: Attachment AEB-8</t>
  </si>
  <si>
    <t>[5] Source: Attachment AEB-7</t>
  </si>
  <si>
    <t>CAPITAL STRUCTURE OF THE WATER PROXY GROUP</t>
  </si>
  <si>
    <t>[4] Equals [3] x (1 + 0.50 x [8])</t>
  </si>
  <si>
    <t>[6] Equals [5] x (1 + 0.50 x [10])</t>
  </si>
  <si>
    <t>Preferred Equity</t>
  </si>
  <si>
    <t xml:space="preserve">Long-Term Debt </t>
  </si>
  <si>
    <t>Short-Term Debt</t>
  </si>
  <si>
    <t>Total</t>
  </si>
  <si>
    <t>CUPG Including AWK</t>
  </si>
  <si>
    <t>Minimum</t>
  </si>
  <si>
    <t>Maximum</t>
  </si>
  <si>
    <t>CUPG Excluding AWK</t>
  </si>
  <si>
    <t>Source: SNL Financial</t>
  </si>
  <si>
    <t>Total Capital</t>
  </si>
  <si>
    <t xml:space="preserve">2017 (%) </t>
  </si>
  <si>
    <t>WPG Including AWK</t>
  </si>
  <si>
    <t>WPG Excluding AWK</t>
  </si>
  <si>
    <t>CAPITAL STRUCTURE OF THE COMBINED UTILITY PROXY GROUP</t>
  </si>
  <si>
    <t>2017 10-K, page 55; American States Water 2017 Annual Report, page 10</t>
  </si>
  <si>
    <t>Company provided data</t>
  </si>
  <si>
    <t>2017 10-K, pages 9-10;  S&amp;P Global Market Intelligence, Regulatory Focus: Adjustment Clauses, dated September 28, 2018.</t>
  </si>
  <si>
    <t>2017 10-K, page 9; SNL Financial; K'Anapali Division, Docket No. 2015-0230, Order No. 33953</t>
  </si>
  <si>
    <t xml:space="preserve">2017 10-K, page 6-7; SNL Financial; Company Tariffs </t>
  </si>
  <si>
    <t>SNL Financial; S&amp;P Global Market Intelligence, Regulatory Focus: Adjustment Clauses, dated September 28, 2018.</t>
  </si>
  <si>
    <t>SWX 2017 10-K, Pages 2-3, 33, Rates and Regulatory Section</t>
  </si>
  <si>
    <t>SR 2017 10-K pages 42 - 43; SNL Financial</t>
  </si>
  <si>
    <t>York Water Company Tariff, SNL Financial</t>
  </si>
  <si>
    <t>Surcharge</t>
  </si>
  <si>
    <t>Total Number of Jurisdictions (excl. AWK) (Y)</t>
  </si>
  <si>
    <t>Total Number of Jurisdictions (excl. AWK)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</si>
</sst>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[&quot;#&quot;]&quot;"/>
    <numFmt numFmtId="165" formatCode="&quot;$&quot;#,##0.00"/>
    <numFmt numFmtId="166" formatCode="#,##0.000"/>
    <numFmt numFmtId="167" formatCode="0.000"/>
    <numFmt numFmtId="168" formatCode="0.0000%"/>
    <numFmt numFmtId="169" formatCode="0.00000000"/>
    <numFmt numFmtId="170" formatCode="0.0%"/>
    <numFmt numFmtId="171" formatCode="0.0000000%"/>
    <numFmt numFmtId="172" formatCode="0.00000%"/>
    <numFmt numFmtId="173" formatCode="0.000%"/>
    <numFmt numFmtId="174" formatCode="_(&quot;$&quot;* #,##0.00000_);_(&quot;$&quot;* \(#,##0.00000\);_(&quot;$&quot;* &quot;-&quot;?????_);_(@_)"/>
    <numFmt numFmtId="175" formatCode="0.00_);\(0.00\)"/>
    <numFmt numFmtId="176" formatCode="&quot;$&quot;* #,##0_);&quot;$&quot;* \(#,##0\)"/>
    <numFmt numFmtId="177" formatCode="_(* #,##0.00000_);_(* \(#,##0.00000\);_(* &quot;-&quot;?????_);_(@_)"/>
    <numFmt numFmtId="178" formatCode="0.0000"/>
    <numFmt numFmtId="179" formatCode="0.0"/>
    <numFmt numFmtId="180" formatCode="General_)"/>
  </numFmts>
  <fonts count="106">
    <font>
      <sz val="10"/>
      <color theme="1"/>
      <name val="Arie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e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rgb="FF00B05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1"/>
      <color rgb="FF9C650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463">
    <xf numFmtId="0" fontId="0" fillId="0" borderId="0"/>
    <xf numFmtId="9" fontId="16" fillId="0" borderId="0" applyFont="0" applyFill="0" applyBorder="0" applyAlignment="0" applyProtection="0"/>
    <xf numFmtId="0" fontId="17" fillId="0" borderId="0"/>
    <xf numFmtId="9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4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5" fillId="0" borderId="0"/>
    <xf numFmtId="0" fontId="13" fillId="0" borderId="0"/>
    <xf numFmtId="0" fontId="26" fillId="0" borderId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3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7" fillId="0" borderId="0"/>
    <xf numFmtId="42" fontId="18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17" fillId="0" borderId="0">
      <alignment horizontal="left"/>
    </xf>
    <xf numFmtId="174" fontId="18" fillId="0" borderId="19" applyBorder="0">
      <alignment horizont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2" fillId="4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2" fillId="4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2" fillId="4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2" fillId="4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2" fillId="45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2" fillId="46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52" fillId="47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52" fillId="4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52" fillId="49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52" fillId="4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52" fillId="45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52" fillId="50" borderId="0" applyNumberFormat="0" applyBorder="0" applyAlignment="0" applyProtection="0"/>
    <xf numFmtId="43" fontId="17" fillId="0" borderId="0">
      <alignment horizontal="left"/>
    </xf>
    <xf numFmtId="175" fontId="17" fillId="0" borderId="0">
      <alignment horizontal="left"/>
    </xf>
    <xf numFmtId="37" fontId="18" fillId="0" borderId="0" applyNumberFormat="0" applyBorder="0" applyAlignment="0"/>
    <xf numFmtId="38" fontId="53" fillId="0" borderId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4" fillId="34" borderId="0" applyNumberFormat="0" applyBorder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55" fillId="51" borderId="20" applyNumberFormat="0" applyAlignment="0" applyProtection="0"/>
    <xf numFmtId="0" fontId="55" fillId="51" borderId="20" applyNumberFormat="0" applyAlignment="0" applyProtection="0"/>
    <xf numFmtId="0" fontId="43" fillId="7" borderId="16" applyNumberFormat="0" applyAlignment="0" applyProtection="0"/>
    <xf numFmtId="0" fontId="43" fillId="7" borderId="16" applyNumberFormat="0" applyAlignment="0" applyProtection="0"/>
    <xf numFmtId="0" fontId="43" fillId="7" borderId="16" applyNumberFormat="0" applyAlignment="0" applyProtection="0"/>
    <xf numFmtId="0" fontId="43" fillId="7" borderId="16" applyNumberFormat="0" applyAlignment="0" applyProtection="0"/>
    <xf numFmtId="0" fontId="56" fillId="52" borderId="21" applyNumberFormat="0" applyAlignment="0" applyProtection="0"/>
    <xf numFmtId="37" fontId="17" fillId="0" borderId="0">
      <alignment horizontal="center"/>
    </xf>
    <xf numFmtId="37" fontId="18" fillId="0" borderId="0" applyNumberFormat="0" applyFill="0" applyBorder="0" applyProtection="0">
      <alignment horizontal="centerContinuous"/>
    </xf>
    <xf numFmtId="37" fontId="17" fillId="0" borderId="2">
      <alignment horizontal="center"/>
    </xf>
    <xf numFmtId="37" fontId="17" fillId="0" borderId="2">
      <alignment horizontal="center"/>
    </xf>
    <xf numFmtId="0" fontId="57" fillId="53" borderId="0" applyAlignment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3" fontId="18" fillId="0" borderId="0" applyFont="0" applyFill="0" applyBorder="0" applyAlignment="0" applyProtection="0"/>
    <xf numFmtId="37" fontId="18" fillId="0" borderId="0" applyFill="0" applyBorder="0" applyAlignment="0" applyProtection="0"/>
    <xf numFmtId="0" fontId="18" fillId="0" borderId="0" applyNumberFormat="0" applyFill="0" applyBorder="0" applyAlignment="0" applyProtection="0"/>
    <xf numFmtId="4" fontId="62" fillId="0" borderId="3" applyFill="0" applyProtection="0">
      <alignment horizontal="center" vertical="center" wrapText="1"/>
    </xf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18" fillId="0" borderId="0" applyFill="0" applyBorder="0" applyAlignment="0" applyProtection="0"/>
    <xf numFmtId="42" fontId="18" fillId="0" borderId="5"/>
    <xf numFmtId="42" fontId="18" fillId="0" borderId="5"/>
    <xf numFmtId="43" fontId="18" fillId="0" borderId="0" applyBorder="0">
      <alignment horizontal="left"/>
    </xf>
    <xf numFmtId="5" fontId="18" fillId="0" borderId="0" applyFill="0" applyBorder="0" applyAlignment="0" applyProtection="0"/>
    <xf numFmtId="0" fontId="63" fillId="0" borderId="0"/>
    <xf numFmtId="0" fontId="63" fillId="0" borderId="0"/>
    <xf numFmtId="0" fontId="63" fillId="0" borderId="22"/>
    <xf numFmtId="0" fontId="18" fillId="0" borderId="0" applyFont="0" applyFill="0" applyBorder="0" applyAlignment="0" applyProtection="0"/>
    <xf numFmtId="176" fontId="18" fillId="0" borderId="0"/>
    <xf numFmtId="7" fontId="64" fillId="0" borderId="23"/>
    <xf numFmtId="7" fontId="64" fillId="0" borderId="23"/>
    <xf numFmtId="7" fontId="64" fillId="0" borderId="23"/>
    <xf numFmtId="7" fontId="64" fillId="0" borderId="23"/>
    <xf numFmtId="4" fontId="65" fillId="0" borderId="0" applyFont="0" applyBorder="0">
      <alignment horizontal="justify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8" fillId="0" borderId="0" applyFont="0" applyFill="0" applyBorder="0" applyAlignment="0" applyProtection="0"/>
    <xf numFmtId="38" fontId="51" fillId="0" borderId="0"/>
    <xf numFmtId="177" fontId="18" fillId="0" borderId="0">
      <alignment horizontal="center"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7" fillId="35" borderId="0" applyNumberFormat="0" applyBorder="0" applyAlignment="0" applyProtection="0"/>
    <xf numFmtId="38" fontId="68" fillId="0" borderId="0"/>
    <xf numFmtId="49" fontId="69" fillId="0" borderId="0" applyNumberFormat="0" applyFill="0" applyBorder="0" applyProtection="0">
      <alignment horizontal="centerContinuous"/>
    </xf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70" fillId="0" borderId="24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71" fillId="0" borderId="25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72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 applyNumberFormat="0" applyFill="0" applyBorder="0" applyProtection="0">
      <alignment horizontal="justify" vertical="top" wrapText="1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39" fillId="5" borderId="13" applyNumberFormat="0" applyAlignment="0" applyProtection="0"/>
    <xf numFmtId="0" fontId="39" fillId="5" borderId="13" applyNumberFormat="0" applyAlignment="0" applyProtection="0"/>
    <xf numFmtId="0" fontId="39" fillId="5" borderId="13" applyNumberFormat="0" applyAlignment="0" applyProtection="0"/>
    <xf numFmtId="0" fontId="39" fillId="5" borderId="13" applyNumberFormat="0" applyAlignment="0" applyProtection="0"/>
    <xf numFmtId="0" fontId="76" fillId="38" borderId="20" applyNumberFormat="0" applyAlignment="0" applyProtection="0"/>
    <xf numFmtId="0" fontId="76" fillId="38" borderId="20" applyNumberFormat="0" applyAlignment="0" applyProtection="0"/>
    <xf numFmtId="0" fontId="77" fillId="55" borderId="22"/>
    <xf numFmtId="37" fontId="78" fillId="0" borderId="0" applyBorder="0" applyAlignment="0" applyProtection="0"/>
    <xf numFmtId="0" fontId="78" fillId="56" borderId="0"/>
    <xf numFmtId="41" fontId="51" fillId="0" borderId="0" applyFill="0" applyBorder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79" fillId="0" borderId="27" applyNumberFormat="0" applyFill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0" fillId="57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6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8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2" fontId="1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60" fillId="0" borderId="0"/>
    <xf numFmtId="0" fontId="17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 applyNumberForma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 applyNumberFormat="0" applyFill="0" applyBorder="0" applyAlignment="0" applyProtection="0"/>
    <xf numFmtId="0" fontId="59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Protection="0"/>
    <xf numFmtId="37" fontId="18" fillId="0" borderId="0" applyBorder="0" applyAlignment="0" applyProtection="0"/>
    <xf numFmtId="0" fontId="58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" fillId="8" borderId="17" applyNumberFormat="0" applyFont="0" applyAlignment="0" applyProtection="0"/>
    <xf numFmtId="0" fontId="18" fillId="58" borderId="28" applyNumberFormat="0" applyFont="0" applyAlignment="0" applyProtection="0"/>
    <xf numFmtId="0" fontId="40" fillId="6" borderId="14" applyNumberFormat="0" applyAlignment="0" applyProtection="0"/>
    <xf numFmtId="0" fontId="40" fillId="6" borderId="14" applyNumberFormat="0" applyAlignment="0" applyProtection="0"/>
    <xf numFmtId="0" fontId="40" fillId="6" borderId="14" applyNumberFormat="0" applyAlignment="0" applyProtection="0"/>
    <xf numFmtId="0" fontId="40" fillId="6" borderId="14" applyNumberFormat="0" applyAlignment="0" applyProtection="0"/>
    <xf numFmtId="0" fontId="83" fillId="51" borderId="29" applyNumberFormat="0" applyAlignment="0" applyProtection="0"/>
    <xf numFmtId="0" fontId="83" fillId="51" borderId="29" applyNumberFormat="0" applyAlignment="0" applyProtection="0"/>
    <xf numFmtId="40" fontId="84" fillId="54" borderId="0">
      <alignment horizontal="right"/>
    </xf>
    <xf numFmtId="0" fontId="85" fillId="54" borderId="0">
      <alignment horizontal="right"/>
    </xf>
    <xf numFmtId="0" fontId="86" fillId="54" borderId="30"/>
    <xf numFmtId="0" fontId="86" fillId="0" borderId="0" applyBorder="0">
      <alignment horizontal="centerContinuous"/>
    </xf>
    <xf numFmtId="0" fontId="87" fillId="0" borderId="0" applyBorder="0">
      <alignment horizontal="centerContinuous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62" fillId="0" borderId="3" applyFill="0" applyProtection="0">
      <alignment horizontal="center" vertical="center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78" fillId="0" borderId="0" applyNumberFormat="0" applyBorder="0" applyAlignment="0"/>
    <xf numFmtId="0" fontId="89" fillId="0" borderId="0" applyNumberFormat="0" applyFont="0" applyFill="0" applyBorder="0" applyAlignment="0" applyProtection="0">
      <alignment horizontal="left"/>
    </xf>
    <xf numFmtId="15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90" fillId="0" borderId="3">
      <alignment horizontal="center"/>
    </xf>
    <xf numFmtId="3" fontId="89" fillId="0" borderId="0" applyFont="0" applyFill="0" applyBorder="0" applyAlignment="0" applyProtection="0"/>
    <xf numFmtId="0" fontId="89" fillId="59" borderId="0" applyNumberFormat="0" applyFont="0" applyBorder="0" applyAlignment="0" applyProtection="0"/>
    <xf numFmtId="0" fontId="91" fillId="0" borderId="31"/>
    <xf numFmtId="0" fontId="63" fillId="0" borderId="0"/>
    <xf numFmtId="0" fontId="63" fillId="0" borderId="0"/>
    <xf numFmtId="49" fontId="18" fillId="0" borderId="0">
      <alignment horizontal="left" wrapText="1"/>
    </xf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92" fillId="6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94" fillId="61" borderId="0" applyNumberFormat="0" applyBorder="0" applyAlignment="0" applyProtection="0"/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18" fillId="0" borderId="0" applyNumberFormat="0" applyFont="0" applyFill="0" applyBorder="0" applyProtection="0">
      <alignment horizontal="left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0" fontId="18" fillId="62" borderId="0" applyNumberFormat="0" applyFont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18" fillId="0" borderId="3" applyNumberFormat="0" applyFont="0" applyFill="0" applyAlignment="0" applyProtection="0"/>
    <xf numFmtId="0" fontId="96" fillId="0" borderId="32"/>
    <xf numFmtId="0" fontId="63" fillId="0" borderId="22"/>
    <xf numFmtId="0" fontId="63" fillId="0" borderId="22"/>
    <xf numFmtId="37" fontId="97" fillId="0" borderId="0">
      <alignment horizontal="left"/>
    </xf>
    <xf numFmtId="37" fontId="18" fillId="0" borderId="0">
      <alignment horizontal="left" indent="1"/>
    </xf>
    <xf numFmtId="37" fontId="18" fillId="0" borderId="0">
      <alignment horizontal="left" indent="2"/>
    </xf>
    <xf numFmtId="37" fontId="18" fillId="0" borderId="0">
      <alignment horizontal="left" indent="3"/>
    </xf>
    <xf numFmtId="37" fontId="97" fillId="0" borderId="0">
      <alignment horizontal="left"/>
    </xf>
    <xf numFmtId="37" fontId="97" fillId="0" borderId="0">
      <alignment horizontal="left" indent="1"/>
    </xf>
    <xf numFmtId="49" fontId="17" fillId="0" borderId="0">
      <alignment horizontal="left" vertical="center" wrapText="1" indent="1"/>
    </xf>
    <xf numFmtId="0" fontId="98" fillId="0" borderId="0" applyAlignment="0"/>
    <xf numFmtId="0" fontId="18" fillId="0" borderId="0"/>
    <xf numFmtId="0" fontId="99" fillId="63" borderId="0"/>
    <xf numFmtId="0" fontId="99" fillId="63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>
      <alignment horizontal="left" vertical="center"/>
    </xf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102" fillId="0" borderId="33" applyNumberFormat="0" applyFill="0" applyAlignment="0" applyProtection="0"/>
    <xf numFmtId="0" fontId="102" fillId="0" borderId="33" applyNumberFormat="0" applyFill="0" applyAlignment="0" applyProtection="0"/>
    <xf numFmtId="0" fontId="77" fillId="0" borderId="34"/>
    <xf numFmtId="0" fontId="77" fillId="0" borderId="34"/>
    <xf numFmtId="0" fontId="77" fillId="0" borderId="22"/>
    <xf numFmtId="0" fontId="77" fillId="0" borderId="22"/>
    <xf numFmtId="180" fontId="103" fillId="0" borderId="0"/>
    <xf numFmtId="39" fontId="64" fillId="0" borderId="35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17" fillId="0" borderId="0" xfId="0" applyFont="1" applyFill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/>
    <xf numFmtId="0" fontId="17" fillId="0" borderId="1" xfId="0" applyFont="1" applyFill="1" applyBorder="1" applyAlignment="1">
      <alignment horizontal="centerContinuous"/>
    </xf>
    <xf numFmtId="0" fontId="18" fillId="0" borderId="0" xfId="0" applyFont="1" applyBorder="1" applyAlignment="1">
      <alignment horizont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Continuous"/>
    </xf>
    <xf numFmtId="0" fontId="17" fillId="0" borderId="4" xfId="0" applyFont="1" applyFill="1" applyBorder="1"/>
    <xf numFmtId="10" fontId="17" fillId="0" borderId="4" xfId="1" applyNumberFormat="1" applyFont="1" applyBorder="1" applyAlignment="1">
      <alignment horizontal="center"/>
    </xf>
    <xf numFmtId="10" fontId="17" fillId="0" borderId="4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10" fontId="17" fillId="0" borderId="0" xfId="1" applyNumberFormat="1" applyFont="1" applyAlignment="1">
      <alignment horizontal="center"/>
    </xf>
    <xf numFmtId="10" fontId="17" fillId="0" borderId="0" xfId="1" applyNumberFormat="1" applyFont="1" applyFill="1" applyAlignment="1">
      <alignment horizontal="center"/>
    </xf>
    <xf numFmtId="0" fontId="18" fillId="0" borderId="0" xfId="0" applyFont="1" applyFill="1" applyBorder="1"/>
    <xf numFmtId="164" fontId="18" fillId="0" borderId="0" xfId="0" applyNumberFormat="1" applyFont="1" applyFill="1" applyBorder="1"/>
    <xf numFmtId="164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Continuous"/>
    </xf>
    <xf numFmtId="0" fontId="17" fillId="0" borderId="0" xfId="2" applyFill="1"/>
    <xf numFmtId="0" fontId="18" fillId="0" borderId="0" xfId="2" applyFont="1" applyFill="1"/>
    <xf numFmtId="0" fontId="18" fillId="0" borderId="0" xfId="2" applyFont="1" applyBorder="1" applyAlignment="1">
      <alignment horizontal="center"/>
    </xf>
    <xf numFmtId="0" fontId="18" fillId="0" borderId="2" xfId="2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 wrapText="1"/>
    </xf>
    <xf numFmtId="0" fontId="18" fillId="0" borderId="5" xfId="2" applyFont="1" applyFill="1" applyBorder="1"/>
    <xf numFmtId="0" fontId="18" fillId="0" borderId="0" xfId="2" applyFont="1" applyFill="1" applyBorder="1"/>
    <xf numFmtId="165" fontId="18" fillId="0" borderId="0" xfId="2" applyNumberFormat="1" applyFont="1" applyFill="1" applyBorder="1" applyAlignment="1">
      <alignment horizontal="center"/>
    </xf>
    <xf numFmtId="10" fontId="18" fillId="0" borderId="0" xfId="2" applyNumberFormat="1" applyFont="1" applyFill="1" applyBorder="1" applyAlignment="1">
      <alignment horizontal="center"/>
    </xf>
    <xf numFmtId="10" fontId="18" fillId="0" borderId="0" xfId="2" quotePrefix="1" applyNumberFormat="1" applyFont="1" applyFill="1" applyBorder="1" applyAlignment="1">
      <alignment horizontal="center"/>
    </xf>
    <xf numFmtId="0" fontId="17" fillId="0" borderId="0" xfId="2" applyFill="1" applyBorder="1"/>
    <xf numFmtId="0" fontId="18" fillId="0" borderId="3" xfId="2" applyFont="1" applyFill="1" applyBorder="1"/>
    <xf numFmtId="165" fontId="18" fillId="0" borderId="3" xfId="2" applyNumberFormat="1" applyFont="1" applyFill="1" applyBorder="1" applyAlignment="1">
      <alignment horizontal="center"/>
    </xf>
    <xf numFmtId="10" fontId="18" fillId="0" borderId="3" xfId="2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 vertical="center"/>
    </xf>
    <xf numFmtId="10" fontId="18" fillId="0" borderId="0" xfId="3" applyNumberFormat="1" applyFont="1" applyFill="1" applyBorder="1" applyAlignment="1">
      <alignment horizontal="center"/>
    </xf>
    <xf numFmtId="10" fontId="18" fillId="0" borderId="0" xfId="2" applyNumberFormat="1" applyFont="1" applyFill="1"/>
    <xf numFmtId="10" fontId="18" fillId="0" borderId="0" xfId="2" applyNumberFormat="1" applyFont="1" applyFill="1" applyBorder="1"/>
    <xf numFmtId="0" fontId="17" fillId="0" borderId="0" xfId="2" applyAlignment="1">
      <alignment horizontal="centerContinuous"/>
    </xf>
    <xf numFmtId="0" fontId="17" fillId="0" borderId="0" xfId="2"/>
    <xf numFmtId="0" fontId="17" fillId="0" borderId="0" xfId="2" applyFont="1" applyAlignment="1">
      <alignment horizontal="centerContinuous"/>
    </xf>
    <xf numFmtId="0" fontId="17" fillId="0" borderId="2" xfId="2" applyBorder="1"/>
    <xf numFmtId="0" fontId="17" fillId="0" borderId="0" xfId="2" applyBorder="1"/>
    <xf numFmtId="0" fontId="17" fillId="0" borderId="0" xfId="2" applyFont="1"/>
    <xf numFmtId="0" fontId="18" fillId="0" borderId="0" xfId="2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0" fontId="18" fillId="0" borderId="0" xfId="2" applyFont="1" applyAlignment="1">
      <alignment horizontal="center"/>
    </xf>
    <xf numFmtId="0" fontId="19" fillId="0" borderId="4" xfId="2" applyFont="1" applyBorder="1"/>
    <xf numFmtId="0" fontId="17" fillId="0" borderId="4" xfId="2" applyBorder="1"/>
    <xf numFmtId="0" fontId="18" fillId="0" borderId="4" xfId="2" applyFont="1" applyBorder="1" applyAlignment="1">
      <alignment horizontal="center"/>
    </xf>
    <xf numFmtId="0" fontId="19" fillId="0" borderId="0" xfId="2" applyFont="1" applyBorder="1"/>
    <xf numFmtId="0" fontId="18" fillId="0" borderId="0" xfId="2" applyFont="1" applyFill="1" applyBorder="1" applyAlignment="1">
      <alignment horizontal="center"/>
    </xf>
    <xf numFmtId="0" fontId="19" fillId="0" borderId="2" xfId="2" applyFont="1" applyBorder="1"/>
    <xf numFmtId="0" fontId="19" fillId="0" borderId="2" xfId="2" applyFont="1" applyBorder="1" applyAlignment="1">
      <alignment horizontal="center"/>
    </xf>
    <xf numFmtId="10" fontId="17" fillId="0" borderId="0" xfId="2" applyNumberFormat="1" applyFont="1" applyFill="1" applyAlignment="1">
      <alignment horizontal="center"/>
    </xf>
    <xf numFmtId="167" fontId="17" fillId="0" borderId="0" xfId="2" applyNumberFormat="1" applyFill="1" applyAlignment="1">
      <alignment horizontal="center"/>
    </xf>
    <xf numFmtId="10" fontId="17" fillId="0" borderId="0" xfId="2" applyNumberFormat="1" applyFill="1" applyAlignment="1">
      <alignment horizontal="center"/>
    </xf>
    <xf numFmtId="10" fontId="18" fillId="0" borderId="0" xfId="2" applyNumberFormat="1" applyFont="1" applyFill="1" applyAlignment="1">
      <alignment horizontal="center"/>
    </xf>
    <xf numFmtId="0" fontId="18" fillId="0" borderId="2" xfId="2" applyFont="1" applyFill="1" applyBorder="1"/>
    <xf numFmtId="10" fontId="18" fillId="0" borderId="2" xfId="2" applyNumberFormat="1" applyFont="1" applyFill="1" applyBorder="1" applyAlignment="1">
      <alignment horizontal="center"/>
    </xf>
    <xf numFmtId="167" fontId="17" fillId="0" borderId="2" xfId="2" applyNumberFormat="1" applyFill="1" applyBorder="1" applyAlignment="1">
      <alignment horizontal="center"/>
    </xf>
    <xf numFmtId="10" fontId="17" fillId="0" borderId="2" xfId="2" applyNumberFormat="1" applyFill="1" applyBorder="1" applyAlignment="1">
      <alignment horizontal="center"/>
    </xf>
    <xf numFmtId="0" fontId="21" fillId="0" borderId="0" xfId="2" applyFont="1" applyFill="1" applyAlignment="1">
      <alignment horizontal="right"/>
    </xf>
    <xf numFmtId="10" fontId="21" fillId="0" borderId="0" xfId="2" applyNumberFormat="1" applyFont="1" applyFill="1" applyAlignment="1">
      <alignment horizontal="center"/>
    </xf>
    <xf numFmtId="0" fontId="21" fillId="0" borderId="0" xfId="2" applyFont="1" applyFill="1" applyBorder="1" applyAlignment="1">
      <alignment horizontal="center"/>
    </xf>
    <xf numFmtId="10" fontId="22" fillId="0" borderId="0" xfId="2" applyNumberFormat="1" applyFont="1" applyAlignment="1">
      <alignment horizontal="center"/>
    </xf>
    <xf numFmtId="0" fontId="18" fillId="0" borderId="2" xfId="2" applyFont="1" applyBorder="1"/>
    <xf numFmtId="0" fontId="18" fillId="0" borderId="0" xfId="2" applyFont="1"/>
    <xf numFmtId="0" fontId="18" fillId="0" borderId="0" xfId="0" applyFont="1"/>
    <xf numFmtId="0" fontId="19" fillId="0" borderId="0" xfId="2" applyFont="1" applyFill="1"/>
    <xf numFmtId="0" fontId="16" fillId="0" borderId="0" xfId="2" applyFont="1"/>
    <xf numFmtId="0" fontId="23" fillId="0" borderId="0" xfId="2" applyFont="1" applyAlignment="1">
      <alignment horizontal="centerContinuous"/>
    </xf>
    <xf numFmtId="0" fontId="23" fillId="0" borderId="0" xfId="2" applyFont="1" applyAlignment="1">
      <alignment horizontal="centerContinuous" wrapText="1"/>
    </xf>
    <xf numFmtId="0" fontId="23" fillId="0" borderId="0" xfId="2" applyFont="1"/>
    <xf numFmtId="10" fontId="23" fillId="0" borderId="7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Continuous"/>
    </xf>
    <xf numFmtId="0" fontId="16" fillId="0" borderId="0" xfId="2" applyFont="1" applyBorder="1"/>
    <xf numFmtId="0" fontId="23" fillId="0" borderId="0" xfId="2" applyFont="1" applyAlignment="1">
      <alignment horizontal="center"/>
    </xf>
    <xf numFmtId="0" fontId="23" fillId="0" borderId="4" xfId="2" applyFont="1" applyBorder="1"/>
    <xf numFmtId="0" fontId="23" fillId="0" borderId="4" xfId="2" applyFont="1" applyBorder="1" applyAlignment="1">
      <alignment horizontal="center"/>
    </xf>
    <xf numFmtId="0" fontId="23" fillId="0" borderId="0" xfId="2" applyFont="1" applyBorder="1"/>
    <xf numFmtId="0" fontId="23" fillId="0" borderId="0" xfId="2" applyFont="1" applyBorder="1" applyAlignment="1">
      <alignment horizontal="center"/>
    </xf>
    <xf numFmtId="0" fontId="23" fillId="0" borderId="2" xfId="2" applyFont="1" applyBorder="1" applyAlignment="1">
      <alignment horizontal="center"/>
    </xf>
    <xf numFmtId="10" fontId="23" fillId="0" borderId="0" xfId="2" applyNumberFormat="1" applyFont="1"/>
    <xf numFmtId="0" fontId="23" fillId="0" borderId="2" xfId="2" applyFont="1" applyBorder="1"/>
    <xf numFmtId="0" fontId="17" fillId="0" borderId="1" xfId="0" applyFont="1" applyFill="1" applyBorder="1" applyAlignment="1">
      <alignment horizontal="center"/>
    </xf>
    <xf numFmtId="10" fontId="0" fillId="0" borderId="0" xfId="0" applyNumberFormat="1"/>
    <xf numFmtId="0" fontId="17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0" fontId="17" fillId="0" borderId="0" xfId="2" applyNumberFormat="1" applyFill="1"/>
    <xf numFmtId="0" fontId="18" fillId="0" borderId="0" xfId="2" applyFont="1" applyFill="1" applyBorder="1" applyAlignment="1">
      <alignment horizontal="center"/>
    </xf>
    <xf numFmtId="0" fontId="17" fillId="0" borderId="0" xfId="2" applyAlignment="1">
      <alignment horizontal="center"/>
    </xf>
    <xf numFmtId="0" fontId="18" fillId="0" borderId="3" xfId="2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0" fontId="0" fillId="0" borderId="0" xfId="0" applyNumberFormat="1" applyFill="1"/>
    <xf numFmtId="10" fontId="0" fillId="0" borderId="2" xfId="0" applyNumberFormat="1" applyFill="1" applyBorder="1"/>
    <xf numFmtId="0" fontId="0" fillId="0" borderId="0" xfId="0" applyFill="1"/>
    <xf numFmtId="0" fontId="29" fillId="0" borderId="0" xfId="21" applyFont="1"/>
    <xf numFmtId="0" fontId="29" fillId="0" borderId="0" xfId="21" applyFont="1" applyBorder="1"/>
    <xf numFmtId="0" fontId="17" fillId="0" borderId="0" xfId="21" applyFont="1"/>
    <xf numFmtId="0" fontId="17" fillId="0" borderId="0" xfId="21" applyFont="1" applyBorder="1"/>
    <xf numFmtId="0" fontId="22" fillId="0" borderId="0" xfId="21" applyFont="1"/>
    <xf numFmtId="0" fontId="22" fillId="0" borderId="0" xfId="21" applyFont="1" applyAlignment="1">
      <alignment horizontal="center" vertical="center"/>
    </xf>
    <xf numFmtId="0" fontId="22" fillId="0" borderId="0" xfId="21" applyFont="1" applyBorder="1" applyAlignment="1">
      <alignment horizontal="center" vertical="center"/>
    </xf>
    <xf numFmtId="0" fontId="21" fillId="0" borderId="0" xfId="16" applyFont="1" applyFill="1" applyBorder="1" applyAlignment="1"/>
    <xf numFmtId="0" fontId="21" fillId="0" borderId="0" xfId="16" applyFont="1" applyFill="1" applyBorder="1" applyAlignment="1">
      <alignment horizontal="center"/>
    </xf>
    <xf numFmtId="0" fontId="21" fillId="0" borderId="2" xfId="16" applyFont="1" applyFill="1" applyBorder="1" applyAlignment="1">
      <alignment horizontal="center"/>
    </xf>
    <xf numFmtId="0" fontId="21" fillId="0" borderId="2" xfId="16" applyFont="1" applyFill="1" applyBorder="1" applyAlignment="1">
      <alignment horizontal="center" vertical="center"/>
    </xf>
    <xf numFmtId="0" fontId="21" fillId="0" borderId="0" xfId="16" applyFont="1" applyFill="1" applyBorder="1" applyAlignment="1">
      <alignment horizontal="center" vertical="center"/>
    </xf>
    <xf numFmtId="0" fontId="17" fillId="0" borderId="0" xfId="21" applyFont="1" applyAlignment="1">
      <alignment horizontal="center" vertical="center"/>
    </xf>
    <xf numFmtId="0" fontId="17" fillId="0" borderId="0" xfId="21" applyFont="1" applyBorder="1" applyAlignment="1">
      <alignment horizontal="center" vertical="center"/>
    </xf>
    <xf numFmtId="0" fontId="17" fillId="0" borderId="0" xfId="21" applyFont="1" applyFill="1" applyAlignment="1">
      <alignment horizontal="center" vertical="center"/>
    </xf>
    <xf numFmtId="0" fontId="17" fillId="0" borderId="3" xfId="21" applyFont="1" applyBorder="1"/>
    <xf numFmtId="0" fontId="21" fillId="0" borderId="3" xfId="16" applyFont="1" applyFill="1" applyBorder="1" applyAlignment="1"/>
    <xf numFmtId="10" fontId="17" fillId="0" borderId="3" xfId="22" applyNumberFormat="1" applyFont="1" applyBorder="1"/>
    <xf numFmtId="10" fontId="17" fillId="0" borderId="0" xfId="22" applyNumberFormat="1" applyFont="1" applyBorder="1"/>
    <xf numFmtId="0" fontId="17" fillId="0" borderId="0" xfId="2" applyFont="1" applyBorder="1"/>
    <xf numFmtId="0" fontId="17" fillId="0" borderId="0" xfId="2" applyFont="1" applyFill="1"/>
    <xf numFmtId="0" fontId="30" fillId="0" borderId="0" xfId="0" applyFont="1" applyFill="1"/>
    <xf numFmtId="0" fontId="0" fillId="0" borderId="0" xfId="0" applyBorder="1"/>
    <xf numFmtId="10" fontId="0" fillId="0" borderId="0" xfId="0" applyNumberFormat="1" applyFill="1" applyBorder="1"/>
    <xf numFmtId="0" fontId="17" fillId="0" borderId="3" xfId="2" applyFont="1" applyBorder="1"/>
    <xf numFmtId="0" fontId="17" fillId="0" borderId="3" xfId="2" applyFont="1" applyBorder="1" applyAlignment="1">
      <alignment horizontal="center"/>
    </xf>
    <xf numFmtId="0" fontId="17" fillId="0" borderId="2" xfId="2" applyFont="1" applyBorder="1"/>
    <xf numFmtId="0" fontId="17" fillId="0" borderId="2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4" fontId="17" fillId="0" borderId="0" xfId="2" applyNumberFormat="1" applyFont="1" applyBorder="1" applyAlignment="1">
      <alignment horizontal="center"/>
    </xf>
    <xf numFmtId="166" fontId="17" fillId="0" borderId="0" xfId="2" applyNumberFormat="1" applyFont="1" applyBorder="1" applyAlignment="1">
      <alignment horizontal="center"/>
    </xf>
    <xf numFmtId="0" fontId="17" fillId="0" borderId="3" xfId="2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7" fillId="0" borderId="8" xfId="0" applyFont="1" applyFill="1" applyBorder="1"/>
    <xf numFmtId="164" fontId="17" fillId="0" borderId="8" xfId="0" applyNumberFormat="1" applyFont="1" applyFill="1" applyBorder="1" applyAlignment="1">
      <alignment horizontal="center"/>
    </xf>
    <xf numFmtId="10" fontId="17" fillId="0" borderId="0" xfId="1" applyNumberFormat="1" applyFont="1" applyBorder="1" applyAlignment="1">
      <alignment horizontal="center"/>
    </xf>
    <xf numFmtId="164" fontId="18" fillId="0" borderId="0" xfId="2" applyNumberFormat="1" applyFont="1" applyFill="1" applyBorder="1" applyAlignment="1">
      <alignment horizontal="center"/>
    </xf>
    <xf numFmtId="164" fontId="18" fillId="0" borderId="3" xfId="2" applyNumberFormat="1" applyFont="1" applyFill="1" applyBorder="1" applyAlignment="1">
      <alignment horizontal="center"/>
    </xf>
    <xf numFmtId="0" fontId="17" fillId="0" borderId="3" xfId="2" applyFill="1" applyBorder="1"/>
    <xf numFmtId="9" fontId="31" fillId="0" borderId="0" xfId="2" applyNumberFormat="1" applyFont="1" applyFill="1"/>
    <xf numFmtId="0" fontId="18" fillId="0" borderId="0" xfId="0" applyFont="1" applyFill="1"/>
    <xf numFmtId="0" fontId="18" fillId="0" borderId="2" xfId="0" applyFont="1" applyFill="1" applyBorder="1" applyAlignment="1">
      <alignment horizontal="center"/>
    </xf>
    <xf numFmtId="168" fontId="0" fillId="0" borderId="0" xfId="1" applyNumberFormat="1" applyFont="1"/>
    <xf numFmtId="0" fontId="0" fillId="0" borderId="2" xfId="0" applyBorder="1"/>
    <xf numFmtId="4" fontId="17" fillId="0" borderId="0" xfId="2" applyNumberFormat="1" applyFill="1" applyBorder="1" applyAlignment="1">
      <alignment horizontal="center"/>
    </xf>
    <xf numFmtId="4" fontId="17" fillId="0" borderId="2" xfId="2" applyNumberFormat="1" applyFill="1" applyBorder="1" applyAlignment="1">
      <alignment horizontal="center"/>
    </xf>
    <xf numFmtId="0" fontId="17" fillId="0" borderId="0" xfId="2" applyFill="1" applyAlignment="1">
      <alignment horizontal="center"/>
    </xf>
    <xf numFmtId="10" fontId="17" fillId="0" borderId="0" xfId="0" quotePrefix="1" applyNumberFormat="1" applyFont="1" applyFill="1" applyBorder="1" applyAlignment="1">
      <alignment horizontal="center"/>
    </xf>
    <xf numFmtId="10" fontId="18" fillId="0" borderId="0" xfId="0" quotePrefix="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9" fontId="31" fillId="0" borderId="0" xfId="0" applyNumberFormat="1" applyFont="1" applyFill="1" applyBorder="1"/>
    <xf numFmtId="10" fontId="17" fillId="0" borderId="0" xfId="1" applyNumberFormat="1" applyFont="1" applyFill="1" applyBorder="1"/>
    <xf numFmtId="10" fontId="17" fillId="0" borderId="0" xfId="1" applyNumberFormat="1" applyFont="1" applyFill="1" applyBorder="1" applyAlignment="1">
      <alignment horizontal="center"/>
    </xf>
    <xf numFmtId="10" fontId="17" fillId="0" borderId="2" xfId="1" applyNumberFormat="1" applyFont="1" applyFill="1" applyBorder="1" applyAlignment="1">
      <alignment horizontal="center"/>
    </xf>
    <xf numFmtId="10" fontId="17" fillId="0" borderId="0" xfId="0" applyNumberFormat="1" applyFont="1" applyFill="1"/>
    <xf numFmtId="10" fontId="18" fillId="0" borderId="3" xfId="0" quotePrefix="1" applyNumberFormat="1" applyFont="1" applyFill="1" applyBorder="1" applyAlignment="1">
      <alignment horizontal="center"/>
    </xf>
    <xf numFmtId="169" fontId="16" fillId="0" borderId="0" xfId="2" applyNumberFormat="1" applyFont="1"/>
    <xf numFmtId="10" fontId="18" fillId="0" borderId="0" xfId="1" quotePrefix="1" applyNumberFormat="1" applyFont="1" applyFill="1" applyBorder="1" applyAlignment="1">
      <alignment horizontal="center"/>
    </xf>
    <xf numFmtId="10" fontId="18" fillId="0" borderId="0" xfId="1" applyNumberFormat="1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 wrapText="1"/>
    </xf>
    <xf numFmtId="0" fontId="18" fillId="0" borderId="2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wrapText="1"/>
    </xf>
    <xf numFmtId="0" fontId="18" fillId="0" borderId="0" xfId="2" applyFont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7" fillId="0" borderId="0" xfId="7" applyFont="1" applyFill="1"/>
    <xf numFmtId="0" fontId="17" fillId="0" borderId="0" xfId="7" applyFont="1" applyFill="1" applyAlignment="1">
      <alignment horizontal="center"/>
    </xf>
    <xf numFmtId="165" fontId="17" fillId="0" borderId="0" xfId="7" applyNumberFormat="1" applyFont="1" applyFill="1" applyBorder="1" applyAlignment="1">
      <alignment horizontal="center"/>
    </xf>
    <xf numFmtId="10" fontId="17" fillId="0" borderId="0" xfId="7" applyNumberFormat="1" applyFont="1" applyFill="1" applyBorder="1" applyAlignment="1">
      <alignment horizontal="center"/>
    </xf>
    <xf numFmtId="9" fontId="31" fillId="0" borderId="0" xfId="7" applyNumberFormat="1" applyFont="1" applyFill="1" applyBorder="1"/>
    <xf numFmtId="165" fontId="17" fillId="0" borderId="0" xfId="0" applyNumberFormat="1" applyFont="1" applyFill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/>
    </xf>
    <xf numFmtId="0" fontId="17" fillId="0" borderId="0" xfId="7" applyFont="1" applyFill="1" applyBorder="1"/>
    <xf numFmtId="0" fontId="17" fillId="0" borderId="0" xfId="7" applyFont="1" applyFill="1" applyBorder="1" applyAlignment="1">
      <alignment horizontal="center"/>
    </xf>
    <xf numFmtId="10" fontId="17" fillId="0" borderId="0" xfId="0" applyNumberFormat="1" applyFont="1" applyFill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9" fontId="18" fillId="0" borderId="0" xfId="1" applyFont="1" applyFill="1" applyBorder="1" applyAlignment="1">
      <alignment horizontal="center"/>
    </xf>
    <xf numFmtId="0" fontId="17" fillId="0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2" xfId="2" applyFill="1" applyBorder="1"/>
    <xf numFmtId="10" fontId="17" fillId="0" borderId="3" xfId="1" applyNumberFormat="1" applyFont="1" applyBorder="1" applyAlignment="1">
      <alignment horizontal="center"/>
    </xf>
    <xf numFmtId="10" fontId="18" fillId="0" borderId="3" xfId="2" quotePrefix="1" applyNumberFormat="1" applyFont="1" applyFill="1" applyBorder="1" applyAlignment="1">
      <alignment horizontal="center"/>
    </xf>
    <xf numFmtId="10" fontId="18" fillId="0" borderId="3" xfId="1" applyNumberFormat="1" applyFont="1" applyFill="1" applyBorder="1" applyAlignment="1">
      <alignment horizontal="center"/>
    </xf>
    <xf numFmtId="10" fontId="17" fillId="0" borderId="0" xfId="2" applyNumberFormat="1" applyFill="1" applyBorder="1"/>
    <xf numFmtId="0" fontId="18" fillId="0" borderId="0" xfId="7" applyFont="1" applyFill="1"/>
    <xf numFmtId="0" fontId="23" fillId="0" borderId="0" xfId="2" applyFont="1" applyFill="1"/>
    <xf numFmtId="0" fontId="23" fillId="0" borderId="0" xfId="2" applyFont="1" applyFill="1" applyAlignment="1">
      <alignment horizontal="center"/>
    </xf>
    <xf numFmtId="10" fontId="23" fillId="0" borderId="0" xfId="2" applyNumberFormat="1" applyFont="1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0" fontId="17" fillId="0" borderId="0" xfId="2" applyFont="1" applyFill="1" applyBorder="1" applyAlignment="1">
      <alignment horizontal="center"/>
    </xf>
    <xf numFmtId="167" fontId="17" fillId="0" borderId="0" xfId="2" applyNumberFormat="1" applyFill="1" applyBorder="1" applyAlignment="1">
      <alignment horizontal="center"/>
    </xf>
    <xf numFmtId="0" fontId="18" fillId="0" borderId="6" xfId="2" applyFont="1" applyFill="1" applyBorder="1" applyAlignment="1">
      <alignment horizontal="center"/>
    </xf>
    <xf numFmtId="0" fontId="17" fillId="0" borderId="6" xfId="2" applyFill="1" applyBorder="1"/>
    <xf numFmtId="0" fontId="17" fillId="0" borderId="6" xfId="2" applyBorder="1"/>
    <xf numFmtId="10" fontId="18" fillId="0" borderId="6" xfId="2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0" fontId="0" fillId="0" borderId="2" xfId="0" applyFill="1" applyBorder="1"/>
    <xf numFmtId="0" fontId="17" fillId="0" borderId="0" xfId="2" applyFill="1" applyAlignment="1">
      <alignment horizontal="centerContinuous"/>
    </xf>
    <xf numFmtId="0" fontId="17" fillId="0" borderId="4" xfId="2" applyFill="1" applyBorder="1"/>
    <xf numFmtId="0" fontId="18" fillId="0" borderId="0" xfId="7" applyFont="1" applyFill="1" applyBorder="1"/>
    <xf numFmtId="0" fontId="17" fillId="0" borderId="0" xfId="0" applyFont="1" applyFill="1" applyAlignment="1">
      <alignment horizontal="left"/>
    </xf>
    <xf numFmtId="170" fontId="17" fillId="0" borderId="0" xfId="1" applyNumberFormat="1" applyFont="1" applyFill="1"/>
    <xf numFmtId="9" fontId="17" fillId="0" borderId="0" xfId="2" applyNumberFormat="1" applyFill="1"/>
    <xf numFmtId="171" fontId="17" fillId="0" borderId="0" xfId="2" applyNumberFormat="1" applyFill="1"/>
    <xf numFmtId="173" fontId="17" fillId="0" borderId="0" xfId="2" applyNumberFormat="1" applyFill="1"/>
    <xf numFmtId="0" fontId="18" fillId="0" borderId="0" xfId="2" applyFont="1"/>
    <xf numFmtId="0" fontId="18" fillId="0" borderId="0" xfId="2" applyFont="1" applyFill="1"/>
    <xf numFmtId="10" fontId="23" fillId="0" borderId="0" xfId="1" applyNumberFormat="1" applyFont="1" applyFill="1" applyAlignment="1">
      <alignment horizontal="center"/>
    </xf>
    <xf numFmtId="10" fontId="17" fillId="0" borderId="0" xfId="1" applyNumberFormat="1" applyFont="1" applyFill="1"/>
    <xf numFmtId="0" fontId="17" fillId="0" borderId="0" xfId="3642" applyFont="1" applyFill="1"/>
    <xf numFmtId="0" fontId="17" fillId="0" borderId="0" xfId="3642" applyFont="1" applyFill="1" applyAlignment="1">
      <alignment horizontal="center"/>
    </xf>
    <xf numFmtId="0" fontId="17" fillId="0" borderId="0" xfId="3642" applyFont="1" applyFill="1" applyBorder="1"/>
    <xf numFmtId="0" fontId="17" fillId="0" borderId="0" xfId="3642" applyFont="1" applyFill="1" applyBorder="1" applyAlignment="1">
      <alignment horizontal="center"/>
    </xf>
    <xf numFmtId="0" fontId="0" fillId="0" borderId="0" xfId="0" applyFont="1"/>
    <xf numFmtId="10" fontId="17" fillId="0" borderId="0" xfId="18" applyNumberFormat="1" applyFont="1"/>
    <xf numFmtId="0" fontId="0" fillId="0" borderId="0" xfId="0" applyFont="1" applyBorder="1"/>
    <xf numFmtId="0" fontId="0" fillId="0" borderId="36" xfId="0" applyFont="1" applyBorder="1"/>
    <xf numFmtId="10" fontId="0" fillId="0" borderId="36" xfId="0" applyNumberFormat="1" applyFont="1" applyBorder="1"/>
    <xf numFmtId="10" fontId="0" fillId="0" borderId="0" xfId="0" applyNumberFormat="1" applyFont="1" applyBorder="1"/>
    <xf numFmtId="0" fontId="0" fillId="0" borderId="37" xfId="0" applyFont="1" applyBorder="1"/>
    <xf numFmtId="10" fontId="0" fillId="0" borderId="37" xfId="0" applyNumberFormat="1" applyFont="1" applyBorder="1"/>
    <xf numFmtId="0" fontId="0" fillId="0" borderId="0" xfId="0" applyFont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 wrapText="1"/>
    </xf>
    <xf numFmtId="0" fontId="18" fillId="0" borderId="2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21" applyFont="1" applyAlignment="1">
      <alignment horizontal="center"/>
    </xf>
    <xf numFmtId="0" fontId="17" fillId="0" borderId="0" xfId="21" applyFont="1" applyAlignment="1">
      <alignment horizontal="center"/>
    </xf>
    <xf numFmtId="0" fontId="22" fillId="0" borderId="0" xfId="24" applyFont="1" applyAlignment="1">
      <alignment horizontal="center"/>
    </xf>
    <xf numFmtId="0" fontId="0" fillId="0" borderId="0" xfId="0" applyFont="1" applyAlignment="1">
      <alignment horizontal="center"/>
    </xf>
    <xf numFmtId="0" fontId="105" fillId="0" borderId="2" xfId="0" applyFont="1" applyFill="1" applyBorder="1" applyAlignment="1" applyProtection="1">
      <alignment horizontal="center" vertical="top" wrapText="1"/>
    </xf>
    <xf numFmtId="0" fontId="17" fillId="0" borderId="38" xfId="0" applyFont="1" applyFill="1" applyBorder="1"/>
    <xf numFmtId="0" fontId="17" fillId="0" borderId="39" xfId="2" applyFill="1" applyBorder="1"/>
    <xf numFmtId="0" fontId="17" fillId="0" borderId="0" xfId="21" applyFont="1" applyAlignment="1">
      <alignment horizontal="left" wrapText="1"/>
    </xf>
    <xf numFmtId="0" fontId="17" fillId="0" borderId="0" xfId="21" applyFont="1" applyFill="1"/>
    <xf numFmtId="0" fontId="17" fillId="0" borderId="0" xfId="21" applyFont="1" applyFill="1" applyAlignment="1">
      <alignment wrapText="1"/>
    </xf>
    <xf numFmtId="0" fontId="17" fillId="0" borderId="0" xfId="21" applyFont="1" applyFill="1" applyAlignment="1">
      <alignment horizontal="left" vertical="top" wrapText="1"/>
    </xf>
    <xf numFmtId="0" fontId="17" fillId="0" borderId="0" xfId="21" applyFont="1" applyAlignment="1">
      <alignment wrapText="1"/>
    </xf>
    <xf numFmtId="0" fontId="17" fillId="0" borderId="37" xfId="21" applyFont="1" applyFill="1" applyBorder="1"/>
  </cellXfs>
  <cellStyles count="9463">
    <cellStyle name="$ Currency" xfId="90" xr:uid="{00000000-0005-0000-0000-000000000000}"/>
    <cellStyle name="$ Linked Amount" xfId="91" xr:uid="{00000000-0005-0000-0000-000001000000}"/>
    <cellStyle name="$Currency x2" xfId="92" xr:uid="{00000000-0005-0000-0000-000002000000}"/>
    <cellStyle name="$Gas Cost x5" xfId="93" xr:uid="{00000000-0005-0000-0000-000003000000}"/>
    <cellStyle name="20% - Accent1 2" xfId="94" xr:uid="{00000000-0005-0000-0000-000004000000}"/>
    <cellStyle name="20% - Accent1 2 2" xfId="95" xr:uid="{00000000-0005-0000-0000-000005000000}"/>
    <cellStyle name="20% - Accent1 2 2 2" xfId="96" xr:uid="{00000000-0005-0000-0000-000006000000}"/>
    <cellStyle name="20% - Accent1 2 2 3" xfId="97" xr:uid="{00000000-0005-0000-0000-000007000000}"/>
    <cellStyle name="20% - Accent1 2 3" xfId="98" xr:uid="{00000000-0005-0000-0000-000008000000}"/>
    <cellStyle name="20% - Accent1 2 3 2" xfId="99" xr:uid="{00000000-0005-0000-0000-000009000000}"/>
    <cellStyle name="20% - Accent1 2 4" xfId="100" xr:uid="{00000000-0005-0000-0000-00000A000000}"/>
    <cellStyle name="20% - Accent1 2 5" xfId="101" xr:uid="{00000000-0005-0000-0000-00000B000000}"/>
    <cellStyle name="20% - Accent1 3" xfId="102" xr:uid="{00000000-0005-0000-0000-00000C000000}"/>
    <cellStyle name="20% - Accent1 3 2" xfId="103" xr:uid="{00000000-0005-0000-0000-00000D000000}"/>
    <cellStyle name="20% - Accent1 3 2 2" xfId="104" xr:uid="{00000000-0005-0000-0000-00000E000000}"/>
    <cellStyle name="20% - Accent1 3 3" xfId="105" xr:uid="{00000000-0005-0000-0000-00000F000000}"/>
    <cellStyle name="20% - Accent1 3 4" xfId="106" xr:uid="{00000000-0005-0000-0000-000010000000}"/>
    <cellStyle name="20% - Accent1 4" xfId="107" xr:uid="{00000000-0005-0000-0000-000011000000}"/>
    <cellStyle name="20% - Accent1 4 2" xfId="108" xr:uid="{00000000-0005-0000-0000-000012000000}"/>
    <cellStyle name="20% - Accent1 4 2 2" xfId="109" xr:uid="{00000000-0005-0000-0000-000013000000}"/>
    <cellStyle name="20% - Accent1 4 3" xfId="110" xr:uid="{00000000-0005-0000-0000-000014000000}"/>
    <cellStyle name="20% - Accent1 5" xfId="111" xr:uid="{00000000-0005-0000-0000-000015000000}"/>
    <cellStyle name="20% - Accent1 5 2" xfId="112" xr:uid="{00000000-0005-0000-0000-000016000000}"/>
    <cellStyle name="20% - Accent1 5 2 2" xfId="113" xr:uid="{00000000-0005-0000-0000-000017000000}"/>
    <cellStyle name="20% - Accent1 5 3" xfId="114" xr:uid="{00000000-0005-0000-0000-000018000000}"/>
    <cellStyle name="20% - Accent1 6" xfId="115" xr:uid="{00000000-0005-0000-0000-000019000000}"/>
    <cellStyle name="20% - Accent2 2" xfId="116" xr:uid="{00000000-0005-0000-0000-00001A000000}"/>
    <cellStyle name="20% - Accent2 2 2" xfId="117" xr:uid="{00000000-0005-0000-0000-00001B000000}"/>
    <cellStyle name="20% - Accent2 2 2 2" xfId="118" xr:uid="{00000000-0005-0000-0000-00001C000000}"/>
    <cellStyle name="20% - Accent2 2 2 3" xfId="119" xr:uid="{00000000-0005-0000-0000-00001D000000}"/>
    <cellStyle name="20% - Accent2 2 3" xfId="120" xr:uid="{00000000-0005-0000-0000-00001E000000}"/>
    <cellStyle name="20% - Accent2 2 3 2" xfId="121" xr:uid="{00000000-0005-0000-0000-00001F000000}"/>
    <cellStyle name="20% - Accent2 2 4" xfId="122" xr:uid="{00000000-0005-0000-0000-000020000000}"/>
    <cellStyle name="20% - Accent2 2 5" xfId="123" xr:uid="{00000000-0005-0000-0000-000021000000}"/>
    <cellStyle name="20% - Accent2 3" xfId="124" xr:uid="{00000000-0005-0000-0000-000022000000}"/>
    <cellStyle name="20% - Accent2 3 2" xfId="125" xr:uid="{00000000-0005-0000-0000-000023000000}"/>
    <cellStyle name="20% - Accent2 3 2 2" xfId="126" xr:uid="{00000000-0005-0000-0000-000024000000}"/>
    <cellStyle name="20% - Accent2 3 3" xfId="127" xr:uid="{00000000-0005-0000-0000-000025000000}"/>
    <cellStyle name="20% - Accent2 3 4" xfId="128" xr:uid="{00000000-0005-0000-0000-000026000000}"/>
    <cellStyle name="20% - Accent2 4" xfId="129" xr:uid="{00000000-0005-0000-0000-000027000000}"/>
    <cellStyle name="20% - Accent2 4 2" xfId="130" xr:uid="{00000000-0005-0000-0000-000028000000}"/>
    <cellStyle name="20% - Accent2 4 2 2" xfId="131" xr:uid="{00000000-0005-0000-0000-000029000000}"/>
    <cellStyle name="20% - Accent2 4 3" xfId="132" xr:uid="{00000000-0005-0000-0000-00002A000000}"/>
    <cellStyle name="20% - Accent2 5" xfId="133" xr:uid="{00000000-0005-0000-0000-00002B000000}"/>
    <cellStyle name="20% - Accent2 5 2" xfId="134" xr:uid="{00000000-0005-0000-0000-00002C000000}"/>
    <cellStyle name="20% - Accent2 5 2 2" xfId="135" xr:uid="{00000000-0005-0000-0000-00002D000000}"/>
    <cellStyle name="20% - Accent2 5 3" xfId="136" xr:uid="{00000000-0005-0000-0000-00002E000000}"/>
    <cellStyle name="20% - Accent2 6" xfId="137" xr:uid="{00000000-0005-0000-0000-00002F000000}"/>
    <cellStyle name="20% - Accent3 2" xfId="138" xr:uid="{00000000-0005-0000-0000-000030000000}"/>
    <cellStyle name="20% - Accent3 2 2" xfId="139" xr:uid="{00000000-0005-0000-0000-000031000000}"/>
    <cellStyle name="20% - Accent3 2 2 2" xfId="140" xr:uid="{00000000-0005-0000-0000-000032000000}"/>
    <cellStyle name="20% - Accent3 2 2 3" xfId="141" xr:uid="{00000000-0005-0000-0000-000033000000}"/>
    <cellStyle name="20% - Accent3 2 3" xfId="142" xr:uid="{00000000-0005-0000-0000-000034000000}"/>
    <cellStyle name="20% - Accent3 2 3 2" xfId="143" xr:uid="{00000000-0005-0000-0000-000035000000}"/>
    <cellStyle name="20% - Accent3 2 4" xfId="144" xr:uid="{00000000-0005-0000-0000-000036000000}"/>
    <cellStyle name="20% - Accent3 2 5" xfId="145" xr:uid="{00000000-0005-0000-0000-000037000000}"/>
    <cellStyle name="20% - Accent3 3" xfId="146" xr:uid="{00000000-0005-0000-0000-000038000000}"/>
    <cellStyle name="20% - Accent3 3 2" xfId="147" xr:uid="{00000000-0005-0000-0000-000039000000}"/>
    <cellStyle name="20% - Accent3 3 2 2" xfId="148" xr:uid="{00000000-0005-0000-0000-00003A000000}"/>
    <cellStyle name="20% - Accent3 3 3" xfId="149" xr:uid="{00000000-0005-0000-0000-00003B000000}"/>
    <cellStyle name="20% - Accent3 3 4" xfId="150" xr:uid="{00000000-0005-0000-0000-00003C000000}"/>
    <cellStyle name="20% - Accent3 4" xfId="151" xr:uid="{00000000-0005-0000-0000-00003D000000}"/>
    <cellStyle name="20% - Accent3 4 2" xfId="152" xr:uid="{00000000-0005-0000-0000-00003E000000}"/>
    <cellStyle name="20% - Accent3 4 2 2" xfId="153" xr:uid="{00000000-0005-0000-0000-00003F000000}"/>
    <cellStyle name="20% - Accent3 4 3" xfId="154" xr:uid="{00000000-0005-0000-0000-000040000000}"/>
    <cellStyle name="20% - Accent3 5" xfId="155" xr:uid="{00000000-0005-0000-0000-000041000000}"/>
    <cellStyle name="20% - Accent3 5 2" xfId="156" xr:uid="{00000000-0005-0000-0000-000042000000}"/>
    <cellStyle name="20% - Accent3 5 2 2" xfId="157" xr:uid="{00000000-0005-0000-0000-000043000000}"/>
    <cellStyle name="20% - Accent3 5 3" xfId="158" xr:uid="{00000000-0005-0000-0000-000044000000}"/>
    <cellStyle name="20% - Accent3 6" xfId="159" xr:uid="{00000000-0005-0000-0000-000045000000}"/>
    <cellStyle name="20% - Accent4 2" xfId="160" xr:uid="{00000000-0005-0000-0000-000046000000}"/>
    <cellStyle name="20% - Accent4 2 2" xfId="161" xr:uid="{00000000-0005-0000-0000-000047000000}"/>
    <cellStyle name="20% - Accent4 2 2 2" xfId="162" xr:uid="{00000000-0005-0000-0000-000048000000}"/>
    <cellStyle name="20% - Accent4 2 2 3" xfId="163" xr:uid="{00000000-0005-0000-0000-000049000000}"/>
    <cellStyle name="20% - Accent4 2 3" xfId="164" xr:uid="{00000000-0005-0000-0000-00004A000000}"/>
    <cellStyle name="20% - Accent4 2 3 2" xfId="165" xr:uid="{00000000-0005-0000-0000-00004B000000}"/>
    <cellStyle name="20% - Accent4 2 4" xfId="166" xr:uid="{00000000-0005-0000-0000-00004C000000}"/>
    <cellStyle name="20% - Accent4 2 5" xfId="167" xr:uid="{00000000-0005-0000-0000-00004D000000}"/>
    <cellStyle name="20% - Accent4 3" xfId="168" xr:uid="{00000000-0005-0000-0000-00004E000000}"/>
    <cellStyle name="20% - Accent4 3 2" xfId="169" xr:uid="{00000000-0005-0000-0000-00004F000000}"/>
    <cellStyle name="20% - Accent4 3 2 2" xfId="170" xr:uid="{00000000-0005-0000-0000-000050000000}"/>
    <cellStyle name="20% - Accent4 3 3" xfId="171" xr:uid="{00000000-0005-0000-0000-000051000000}"/>
    <cellStyle name="20% - Accent4 3 4" xfId="172" xr:uid="{00000000-0005-0000-0000-000052000000}"/>
    <cellStyle name="20% - Accent4 4" xfId="173" xr:uid="{00000000-0005-0000-0000-000053000000}"/>
    <cellStyle name="20% - Accent4 4 2" xfId="174" xr:uid="{00000000-0005-0000-0000-000054000000}"/>
    <cellStyle name="20% - Accent4 4 2 2" xfId="175" xr:uid="{00000000-0005-0000-0000-000055000000}"/>
    <cellStyle name="20% - Accent4 4 3" xfId="176" xr:uid="{00000000-0005-0000-0000-000056000000}"/>
    <cellStyle name="20% - Accent4 5" xfId="177" xr:uid="{00000000-0005-0000-0000-000057000000}"/>
    <cellStyle name="20% - Accent4 5 2" xfId="178" xr:uid="{00000000-0005-0000-0000-000058000000}"/>
    <cellStyle name="20% - Accent4 5 2 2" xfId="179" xr:uid="{00000000-0005-0000-0000-000059000000}"/>
    <cellStyle name="20% - Accent4 5 3" xfId="180" xr:uid="{00000000-0005-0000-0000-00005A000000}"/>
    <cellStyle name="20% - Accent4 6" xfId="181" xr:uid="{00000000-0005-0000-0000-00005B000000}"/>
    <cellStyle name="20% - Accent5 2" xfId="182" xr:uid="{00000000-0005-0000-0000-00005C000000}"/>
    <cellStyle name="20% - Accent5 2 2" xfId="183" xr:uid="{00000000-0005-0000-0000-00005D000000}"/>
    <cellStyle name="20% - Accent5 2 2 2" xfId="184" xr:uid="{00000000-0005-0000-0000-00005E000000}"/>
    <cellStyle name="20% - Accent5 2 2 3" xfId="185" xr:uid="{00000000-0005-0000-0000-00005F000000}"/>
    <cellStyle name="20% - Accent5 2 3" xfId="186" xr:uid="{00000000-0005-0000-0000-000060000000}"/>
    <cellStyle name="20% - Accent5 2 3 2" xfId="187" xr:uid="{00000000-0005-0000-0000-000061000000}"/>
    <cellStyle name="20% - Accent5 2 4" xfId="188" xr:uid="{00000000-0005-0000-0000-000062000000}"/>
    <cellStyle name="20% - Accent5 2 5" xfId="189" xr:uid="{00000000-0005-0000-0000-000063000000}"/>
    <cellStyle name="20% - Accent5 3" xfId="190" xr:uid="{00000000-0005-0000-0000-000064000000}"/>
    <cellStyle name="20% - Accent5 3 2" xfId="191" xr:uid="{00000000-0005-0000-0000-000065000000}"/>
    <cellStyle name="20% - Accent5 3 2 2" xfId="192" xr:uid="{00000000-0005-0000-0000-000066000000}"/>
    <cellStyle name="20% - Accent5 3 3" xfId="193" xr:uid="{00000000-0005-0000-0000-000067000000}"/>
    <cellStyle name="20% - Accent5 3 4" xfId="194" xr:uid="{00000000-0005-0000-0000-000068000000}"/>
    <cellStyle name="20% - Accent5 4" xfId="195" xr:uid="{00000000-0005-0000-0000-000069000000}"/>
    <cellStyle name="20% - Accent5 4 2" xfId="196" xr:uid="{00000000-0005-0000-0000-00006A000000}"/>
    <cellStyle name="20% - Accent5 4 2 2" xfId="197" xr:uid="{00000000-0005-0000-0000-00006B000000}"/>
    <cellStyle name="20% - Accent5 4 3" xfId="198" xr:uid="{00000000-0005-0000-0000-00006C000000}"/>
    <cellStyle name="20% - Accent5 5" xfId="199" xr:uid="{00000000-0005-0000-0000-00006D000000}"/>
    <cellStyle name="20% - Accent5 5 2" xfId="200" xr:uid="{00000000-0005-0000-0000-00006E000000}"/>
    <cellStyle name="20% - Accent5 5 2 2" xfId="201" xr:uid="{00000000-0005-0000-0000-00006F000000}"/>
    <cellStyle name="20% - Accent5 5 3" xfId="202" xr:uid="{00000000-0005-0000-0000-000070000000}"/>
    <cellStyle name="20% - Accent5 6" xfId="203" xr:uid="{00000000-0005-0000-0000-000071000000}"/>
    <cellStyle name="20% - Accent6 2" xfId="204" xr:uid="{00000000-0005-0000-0000-000072000000}"/>
    <cellStyle name="20% - Accent6 2 2" xfId="205" xr:uid="{00000000-0005-0000-0000-000073000000}"/>
    <cellStyle name="20% - Accent6 2 2 2" xfId="206" xr:uid="{00000000-0005-0000-0000-000074000000}"/>
    <cellStyle name="20% - Accent6 2 2 3" xfId="207" xr:uid="{00000000-0005-0000-0000-000075000000}"/>
    <cellStyle name="20% - Accent6 2 3" xfId="208" xr:uid="{00000000-0005-0000-0000-000076000000}"/>
    <cellStyle name="20% - Accent6 2 3 2" xfId="209" xr:uid="{00000000-0005-0000-0000-000077000000}"/>
    <cellStyle name="20% - Accent6 2 4" xfId="210" xr:uid="{00000000-0005-0000-0000-000078000000}"/>
    <cellStyle name="20% - Accent6 2 5" xfId="211" xr:uid="{00000000-0005-0000-0000-000079000000}"/>
    <cellStyle name="20% - Accent6 3" xfId="212" xr:uid="{00000000-0005-0000-0000-00007A000000}"/>
    <cellStyle name="20% - Accent6 3 2" xfId="213" xr:uid="{00000000-0005-0000-0000-00007B000000}"/>
    <cellStyle name="20% - Accent6 3 2 2" xfId="214" xr:uid="{00000000-0005-0000-0000-00007C000000}"/>
    <cellStyle name="20% - Accent6 3 3" xfId="215" xr:uid="{00000000-0005-0000-0000-00007D000000}"/>
    <cellStyle name="20% - Accent6 3 4" xfId="216" xr:uid="{00000000-0005-0000-0000-00007E000000}"/>
    <cellStyle name="20% - Accent6 4" xfId="217" xr:uid="{00000000-0005-0000-0000-00007F000000}"/>
    <cellStyle name="20% - Accent6 4 2" xfId="218" xr:uid="{00000000-0005-0000-0000-000080000000}"/>
    <cellStyle name="20% - Accent6 4 2 2" xfId="219" xr:uid="{00000000-0005-0000-0000-000081000000}"/>
    <cellStyle name="20% - Accent6 4 3" xfId="220" xr:uid="{00000000-0005-0000-0000-000082000000}"/>
    <cellStyle name="20% - Accent6 5" xfId="221" xr:uid="{00000000-0005-0000-0000-000083000000}"/>
    <cellStyle name="20% - Accent6 5 2" xfId="222" xr:uid="{00000000-0005-0000-0000-000084000000}"/>
    <cellStyle name="20% - Accent6 5 2 2" xfId="223" xr:uid="{00000000-0005-0000-0000-000085000000}"/>
    <cellStyle name="20% - Accent6 5 3" xfId="224" xr:uid="{00000000-0005-0000-0000-000086000000}"/>
    <cellStyle name="20% - Accent6 6" xfId="225" xr:uid="{00000000-0005-0000-0000-000087000000}"/>
    <cellStyle name="40% - Accent1 2" xfId="226" xr:uid="{00000000-0005-0000-0000-000088000000}"/>
    <cellStyle name="40% - Accent1 2 2" xfId="227" xr:uid="{00000000-0005-0000-0000-000089000000}"/>
    <cellStyle name="40% - Accent1 2 2 2" xfId="228" xr:uid="{00000000-0005-0000-0000-00008A000000}"/>
    <cellStyle name="40% - Accent1 2 2 3" xfId="229" xr:uid="{00000000-0005-0000-0000-00008B000000}"/>
    <cellStyle name="40% - Accent1 2 3" xfId="230" xr:uid="{00000000-0005-0000-0000-00008C000000}"/>
    <cellStyle name="40% - Accent1 2 3 2" xfId="231" xr:uid="{00000000-0005-0000-0000-00008D000000}"/>
    <cellStyle name="40% - Accent1 2 4" xfId="232" xr:uid="{00000000-0005-0000-0000-00008E000000}"/>
    <cellStyle name="40% - Accent1 2 5" xfId="233" xr:uid="{00000000-0005-0000-0000-00008F000000}"/>
    <cellStyle name="40% - Accent1 3" xfId="234" xr:uid="{00000000-0005-0000-0000-000090000000}"/>
    <cellStyle name="40% - Accent1 3 2" xfId="235" xr:uid="{00000000-0005-0000-0000-000091000000}"/>
    <cellStyle name="40% - Accent1 3 2 2" xfId="236" xr:uid="{00000000-0005-0000-0000-000092000000}"/>
    <cellStyle name="40% - Accent1 3 3" xfId="237" xr:uid="{00000000-0005-0000-0000-000093000000}"/>
    <cellStyle name="40% - Accent1 3 4" xfId="238" xr:uid="{00000000-0005-0000-0000-000094000000}"/>
    <cellStyle name="40% - Accent1 4" xfId="239" xr:uid="{00000000-0005-0000-0000-000095000000}"/>
    <cellStyle name="40% - Accent1 4 2" xfId="240" xr:uid="{00000000-0005-0000-0000-000096000000}"/>
    <cellStyle name="40% - Accent1 4 2 2" xfId="241" xr:uid="{00000000-0005-0000-0000-000097000000}"/>
    <cellStyle name="40% - Accent1 4 3" xfId="242" xr:uid="{00000000-0005-0000-0000-000098000000}"/>
    <cellStyle name="40% - Accent1 5" xfId="243" xr:uid="{00000000-0005-0000-0000-000099000000}"/>
    <cellStyle name="40% - Accent1 5 2" xfId="244" xr:uid="{00000000-0005-0000-0000-00009A000000}"/>
    <cellStyle name="40% - Accent1 5 2 2" xfId="245" xr:uid="{00000000-0005-0000-0000-00009B000000}"/>
    <cellStyle name="40% - Accent1 5 3" xfId="246" xr:uid="{00000000-0005-0000-0000-00009C000000}"/>
    <cellStyle name="40% - Accent1 6" xfId="247" xr:uid="{00000000-0005-0000-0000-00009D000000}"/>
    <cellStyle name="40% - Accent2 2" xfId="248" xr:uid="{00000000-0005-0000-0000-00009E000000}"/>
    <cellStyle name="40% - Accent2 2 2" xfId="249" xr:uid="{00000000-0005-0000-0000-00009F000000}"/>
    <cellStyle name="40% - Accent2 2 2 2" xfId="250" xr:uid="{00000000-0005-0000-0000-0000A0000000}"/>
    <cellStyle name="40% - Accent2 2 2 3" xfId="251" xr:uid="{00000000-0005-0000-0000-0000A1000000}"/>
    <cellStyle name="40% - Accent2 2 3" xfId="252" xr:uid="{00000000-0005-0000-0000-0000A2000000}"/>
    <cellStyle name="40% - Accent2 2 3 2" xfId="253" xr:uid="{00000000-0005-0000-0000-0000A3000000}"/>
    <cellStyle name="40% - Accent2 2 4" xfId="254" xr:uid="{00000000-0005-0000-0000-0000A4000000}"/>
    <cellStyle name="40% - Accent2 2 5" xfId="255" xr:uid="{00000000-0005-0000-0000-0000A5000000}"/>
    <cellStyle name="40% - Accent2 3" xfId="256" xr:uid="{00000000-0005-0000-0000-0000A6000000}"/>
    <cellStyle name="40% - Accent2 3 2" xfId="257" xr:uid="{00000000-0005-0000-0000-0000A7000000}"/>
    <cellStyle name="40% - Accent2 3 2 2" xfId="258" xr:uid="{00000000-0005-0000-0000-0000A8000000}"/>
    <cellStyle name="40% - Accent2 3 3" xfId="259" xr:uid="{00000000-0005-0000-0000-0000A9000000}"/>
    <cellStyle name="40% - Accent2 3 4" xfId="260" xr:uid="{00000000-0005-0000-0000-0000AA000000}"/>
    <cellStyle name="40% - Accent2 4" xfId="261" xr:uid="{00000000-0005-0000-0000-0000AB000000}"/>
    <cellStyle name="40% - Accent2 4 2" xfId="262" xr:uid="{00000000-0005-0000-0000-0000AC000000}"/>
    <cellStyle name="40% - Accent2 4 2 2" xfId="263" xr:uid="{00000000-0005-0000-0000-0000AD000000}"/>
    <cellStyle name="40% - Accent2 4 3" xfId="264" xr:uid="{00000000-0005-0000-0000-0000AE000000}"/>
    <cellStyle name="40% - Accent2 5" xfId="265" xr:uid="{00000000-0005-0000-0000-0000AF000000}"/>
    <cellStyle name="40% - Accent2 5 2" xfId="266" xr:uid="{00000000-0005-0000-0000-0000B0000000}"/>
    <cellStyle name="40% - Accent2 5 2 2" xfId="267" xr:uid="{00000000-0005-0000-0000-0000B1000000}"/>
    <cellStyle name="40% - Accent2 5 3" xfId="268" xr:uid="{00000000-0005-0000-0000-0000B2000000}"/>
    <cellStyle name="40% - Accent2 6" xfId="269" xr:uid="{00000000-0005-0000-0000-0000B3000000}"/>
    <cellStyle name="40% - Accent3 2" xfId="270" xr:uid="{00000000-0005-0000-0000-0000B4000000}"/>
    <cellStyle name="40% - Accent3 2 2" xfId="271" xr:uid="{00000000-0005-0000-0000-0000B5000000}"/>
    <cellStyle name="40% - Accent3 2 2 2" xfId="272" xr:uid="{00000000-0005-0000-0000-0000B6000000}"/>
    <cellStyle name="40% - Accent3 2 2 3" xfId="273" xr:uid="{00000000-0005-0000-0000-0000B7000000}"/>
    <cellStyle name="40% - Accent3 2 3" xfId="274" xr:uid="{00000000-0005-0000-0000-0000B8000000}"/>
    <cellStyle name="40% - Accent3 2 3 2" xfId="275" xr:uid="{00000000-0005-0000-0000-0000B9000000}"/>
    <cellStyle name="40% - Accent3 2 4" xfId="276" xr:uid="{00000000-0005-0000-0000-0000BA000000}"/>
    <cellStyle name="40% - Accent3 2 5" xfId="277" xr:uid="{00000000-0005-0000-0000-0000BB000000}"/>
    <cellStyle name="40% - Accent3 3" xfId="278" xr:uid="{00000000-0005-0000-0000-0000BC000000}"/>
    <cellStyle name="40% - Accent3 3 2" xfId="279" xr:uid="{00000000-0005-0000-0000-0000BD000000}"/>
    <cellStyle name="40% - Accent3 3 2 2" xfId="280" xr:uid="{00000000-0005-0000-0000-0000BE000000}"/>
    <cellStyle name="40% - Accent3 3 3" xfId="281" xr:uid="{00000000-0005-0000-0000-0000BF000000}"/>
    <cellStyle name="40% - Accent3 3 4" xfId="282" xr:uid="{00000000-0005-0000-0000-0000C0000000}"/>
    <cellStyle name="40% - Accent3 4" xfId="283" xr:uid="{00000000-0005-0000-0000-0000C1000000}"/>
    <cellStyle name="40% - Accent3 4 2" xfId="284" xr:uid="{00000000-0005-0000-0000-0000C2000000}"/>
    <cellStyle name="40% - Accent3 4 2 2" xfId="285" xr:uid="{00000000-0005-0000-0000-0000C3000000}"/>
    <cellStyle name="40% - Accent3 4 3" xfId="286" xr:uid="{00000000-0005-0000-0000-0000C4000000}"/>
    <cellStyle name="40% - Accent3 5" xfId="287" xr:uid="{00000000-0005-0000-0000-0000C5000000}"/>
    <cellStyle name="40% - Accent3 5 2" xfId="288" xr:uid="{00000000-0005-0000-0000-0000C6000000}"/>
    <cellStyle name="40% - Accent3 5 2 2" xfId="289" xr:uid="{00000000-0005-0000-0000-0000C7000000}"/>
    <cellStyle name="40% - Accent3 5 3" xfId="290" xr:uid="{00000000-0005-0000-0000-0000C8000000}"/>
    <cellStyle name="40% - Accent3 6" xfId="291" xr:uid="{00000000-0005-0000-0000-0000C9000000}"/>
    <cellStyle name="40% - Accent4 2" xfId="292" xr:uid="{00000000-0005-0000-0000-0000CA000000}"/>
    <cellStyle name="40% - Accent4 2 2" xfId="293" xr:uid="{00000000-0005-0000-0000-0000CB000000}"/>
    <cellStyle name="40% - Accent4 2 2 2" xfId="294" xr:uid="{00000000-0005-0000-0000-0000CC000000}"/>
    <cellStyle name="40% - Accent4 2 2 3" xfId="295" xr:uid="{00000000-0005-0000-0000-0000CD000000}"/>
    <cellStyle name="40% - Accent4 2 3" xfId="296" xr:uid="{00000000-0005-0000-0000-0000CE000000}"/>
    <cellStyle name="40% - Accent4 2 3 2" xfId="297" xr:uid="{00000000-0005-0000-0000-0000CF000000}"/>
    <cellStyle name="40% - Accent4 2 4" xfId="298" xr:uid="{00000000-0005-0000-0000-0000D0000000}"/>
    <cellStyle name="40% - Accent4 2 5" xfId="299" xr:uid="{00000000-0005-0000-0000-0000D1000000}"/>
    <cellStyle name="40% - Accent4 3" xfId="300" xr:uid="{00000000-0005-0000-0000-0000D2000000}"/>
    <cellStyle name="40% - Accent4 3 2" xfId="301" xr:uid="{00000000-0005-0000-0000-0000D3000000}"/>
    <cellStyle name="40% - Accent4 3 2 2" xfId="302" xr:uid="{00000000-0005-0000-0000-0000D4000000}"/>
    <cellStyle name="40% - Accent4 3 3" xfId="303" xr:uid="{00000000-0005-0000-0000-0000D5000000}"/>
    <cellStyle name="40% - Accent4 3 4" xfId="304" xr:uid="{00000000-0005-0000-0000-0000D6000000}"/>
    <cellStyle name="40% - Accent4 4" xfId="305" xr:uid="{00000000-0005-0000-0000-0000D7000000}"/>
    <cellStyle name="40% - Accent4 4 2" xfId="306" xr:uid="{00000000-0005-0000-0000-0000D8000000}"/>
    <cellStyle name="40% - Accent4 4 2 2" xfId="307" xr:uid="{00000000-0005-0000-0000-0000D9000000}"/>
    <cellStyle name="40% - Accent4 4 3" xfId="308" xr:uid="{00000000-0005-0000-0000-0000DA000000}"/>
    <cellStyle name="40% - Accent4 5" xfId="309" xr:uid="{00000000-0005-0000-0000-0000DB000000}"/>
    <cellStyle name="40% - Accent4 5 2" xfId="310" xr:uid="{00000000-0005-0000-0000-0000DC000000}"/>
    <cellStyle name="40% - Accent4 5 2 2" xfId="311" xr:uid="{00000000-0005-0000-0000-0000DD000000}"/>
    <cellStyle name="40% - Accent4 5 3" xfId="312" xr:uid="{00000000-0005-0000-0000-0000DE000000}"/>
    <cellStyle name="40% - Accent4 6" xfId="313" xr:uid="{00000000-0005-0000-0000-0000DF000000}"/>
    <cellStyle name="40% - Accent5 2" xfId="314" xr:uid="{00000000-0005-0000-0000-0000E0000000}"/>
    <cellStyle name="40% - Accent5 2 2" xfId="315" xr:uid="{00000000-0005-0000-0000-0000E1000000}"/>
    <cellStyle name="40% - Accent5 2 2 2" xfId="316" xr:uid="{00000000-0005-0000-0000-0000E2000000}"/>
    <cellStyle name="40% - Accent5 2 2 3" xfId="317" xr:uid="{00000000-0005-0000-0000-0000E3000000}"/>
    <cellStyle name="40% - Accent5 2 3" xfId="318" xr:uid="{00000000-0005-0000-0000-0000E4000000}"/>
    <cellStyle name="40% - Accent5 2 3 2" xfId="319" xr:uid="{00000000-0005-0000-0000-0000E5000000}"/>
    <cellStyle name="40% - Accent5 2 4" xfId="320" xr:uid="{00000000-0005-0000-0000-0000E6000000}"/>
    <cellStyle name="40% - Accent5 2 5" xfId="321" xr:uid="{00000000-0005-0000-0000-0000E7000000}"/>
    <cellStyle name="40% - Accent5 3" xfId="322" xr:uid="{00000000-0005-0000-0000-0000E8000000}"/>
    <cellStyle name="40% - Accent5 3 2" xfId="323" xr:uid="{00000000-0005-0000-0000-0000E9000000}"/>
    <cellStyle name="40% - Accent5 3 2 2" xfId="324" xr:uid="{00000000-0005-0000-0000-0000EA000000}"/>
    <cellStyle name="40% - Accent5 3 3" xfId="325" xr:uid="{00000000-0005-0000-0000-0000EB000000}"/>
    <cellStyle name="40% - Accent5 3 4" xfId="326" xr:uid="{00000000-0005-0000-0000-0000EC000000}"/>
    <cellStyle name="40% - Accent5 4" xfId="327" xr:uid="{00000000-0005-0000-0000-0000ED000000}"/>
    <cellStyle name="40% - Accent5 4 2" xfId="328" xr:uid="{00000000-0005-0000-0000-0000EE000000}"/>
    <cellStyle name="40% - Accent5 4 2 2" xfId="329" xr:uid="{00000000-0005-0000-0000-0000EF000000}"/>
    <cellStyle name="40% - Accent5 4 3" xfId="330" xr:uid="{00000000-0005-0000-0000-0000F0000000}"/>
    <cellStyle name="40% - Accent5 5" xfId="331" xr:uid="{00000000-0005-0000-0000-0000F1000000}"/>
    <cellStyle name="40% - Accent5 5 2" xfId="332" xr:uid="{00000000-0005-0000-0000-0000F2000000}"/>
    <cellStyle name="40% - Accent5 5 2 2" xfId="333" xr:uid="{00000000-0005-0000-0000-0000F3000000}"/>
    <cellStyle name="40% - Accent5 5 3" xfId="334" xr:uid="{00000000-0005-0000-0000-0000F4000000}"/>
    <cellStyle name="40% - Accent5 6" xfId="335" xr:uid="{00000000-0005-0000-0000-0000F5000000}"/>
    <cellStyle name="40% - Accent6 2" xfId="336" xr:uid="{00000000-0005-0000-0000-0000F6000000}"/>
    <cellStyle name="40% - Accent6 2 2" xfId="337" xr:uid="{00000000-0005-0000-0000-0000F7000000}"/>
    <cellStyle name="40% - Accent6 2 2 2" xfId="338" xr:uid="{00000000-0005-0000-0000-0000F8000000}"/>
    <cellStyle name="40% - Accent6 2 2 3" xfId="339" xr:uid="{00000000-0005-0000-0000-0000F9000000}"/>
    <cellStyle name="40% - Accent6 2 3" xfId="340" xr:uid="{00000000-0005-0000-0000-0000FA000000}"/>
    <cellStyle name="40% - Accent6 2 3 2" xfId="341" xr:uid="{00000000-0005-0000-0000-0000FB000000}"/>
    <cellStyle name="40% - Accent6 2 4" xfId="342" xr:uid="{00000000-0005-0000-0000-0000FC000000}"/>
    <cellStyle name="40% - Accent6 2 5" xfId="343" xr:uid="{00000000-0005-0000-0000-0000FD000000}"/>
    <cellStyle name="40% - Accent6 3" xfId="344" xr:uid="{00000000-0005-0000-0000-0000FE000000}"/>
    <cellStyle name="40% - Accent6 3 2" xfId="345" xr:uid="{00000000-0005-0000-0000-0000FF000000}"/>
    <cellStyle name="40% - Accent6 3 2 2" xfId="346" xr:uid="{00000000-0005-0000-0000-000000010000}"/>
    <cellStyle name="40% - Accent6 3 3" xfId="347" xr:uid="{00000000-0005-0000-0000-000001010000}"/>
    <cellStyle name="40% - Accent6 3 4" xfId="348" xr:uid="{00000000-0005-0000-0000-000002010000}"/>
    <cellStyle name="40% - Accent6 4" xfId="349" xr:uid="{00000000-0005-0000-0000-000003010000}"/>
    <cellStyle name="40% - Accent6 4 2" xfId="350" xr:uid="{00000000-0005-0000-0000-000004010000}"/>
    <cellStyle name="40% - Accent6 4 2 2" xfId="351" xr:uid="{00000000-0005-0000-0000-000005010000}"/>
    <cellStyle name="40% - Accent6 4 3" xfId="352" xr:uid="{00000000-0005-0000-0000-000006010000}"/>
    <cellStyle name="40% - Accent6 5" xfId="353" xr:uid="{00000000-0005-0000-0000-000007010000}"/>
    <cellStyle name="40% - Accent6 5 2" xfId="354" xr:uid="{00000000-0005-0000-0000-000008010000}"/>
    <cellStyle name="40% - Accent6 5 2 2" xfId="355" xr:uid="{00000000-0005-0000-0000-000009010000}"/>
    <cellStyle name="40% - Accent6 5 3" xfId="356" xr:uid="{00000000-0005-0000-0000-00000A010000}"/>
    <cellStyle name="40% - Accent6 6" xfId="357" xr:uid="{00000000-0005-0000-0000-00000B010000}"/>
    <cellStyle name="60% - Accent1 2" xfId="358" xr:uid="{00000000-0005-0000-0000-00000C010000}"/>
    <cellStyle name="60% - Accent1 3" xfId="359" xr:uid="{00000000-0005-0000-0000-00000D010000}"/>
    <cellStyle name="60% - Accent1 4" xfId="360" xr:uid="{00000000-0005-0000-0000-00000E010000}"/>
    <cellStyle name="60% - Accent1 5" xfId="361" xr:uid="{00000000-0005-0000-0000-00000F010000}"/>
    <cellStyle name="60% - Accent1 6" xfId="362" xr:uid="{00000000-0005-0000-0000-000010010000}"/>
    <cellStyle name="60% - Accent2 2" xfId="363" xr:uid="{00000000-0005-0000-0000-000011010000}"/>
    <cellStyle name="60% - Accent2 3" xfId="364" xr:uid="{00000000-0005-0000-0000-000012010000}"/>
    <cellStyle name="60% - Accent2 4" xfId="365" xr:uid="{00000000-0005-0000-0000-000013010000}"/>
    <cellStyle name="60% - Accent2 5" xfId="366" xr:uid="{00000000-0005-0000-0000-000014010000}"/>
    <cellStyle name="60% - Accent2 6" xfId="367" xr:uid="{00000000-0005-0000-0000-000015010000}"/>
    <cellStyle name="60% - Accent3 2" xfId="368" xr:uid="{00000000-0005-0000-0000-000016010000}"/>
    <cellStyle name="60% - Accent3 3" xfId="369" xr:uid="{00000000-0005-0000-0000-000017010000}"/>
    <cellStyle name="60% - Accent3 4" xfId="370" xr:uid="{00000000-0005-0000-0000-000018010000}"/>
    <cellStyle name="60% - Accent3 5" xfId="371" xr:uid="{00000000-0005-0000-0000-000019010000}"/>
    <cellStyle name="60% - Accent3 6" xfId="372" xr:uid="{00000000-0005-0000-0000-00001A010000}"/>
    <cellStyle name="60% - Accent4 2" xfId="373" xr:uid="{00000000-0005-0000-0000-00001B010000}"/>
    <cellStyle name="60% - Accent4 3" xfId="374" xr:uid="{00000000-0005-0000-0000-00001C010000}"/>
    <cellStyle name="60% - Accent4 4" xfId="375" xr:uid="{00000000-0005-0000-0000-00001D010000}"/>
    <cellStyle name="60% - Accent4 5" xfId="376" xr:uid="{00000000-0005-0000-0000-00001E010000}"/>
    <cellStyle name="60% - Accent4 6" xfId="377" xr:uid="{00000000-0005-0000-0000-00001F010000}"/>
    <cellStyle name="60% - Accent5 2" xfId="378" xr:uid="{00000000-0005-0000-0000-000020010000}"/>
    <cellStyle name="60% - Accent5 3" xfId="379" xr:uid="{00000000-0005-0000-0000-000021010000}"/>
    <cellStyle name="60% - Accent5 4" xfId="380" xr:uid="{00000000-0005-0000-0000-000022010000}"/>
    <cellStyle name="60% - Accent5 5" xfId="381" xr:uid="{00000000-0005-0000-0000-000023010000}"/>
    <cellStyle name="60% - Accent5 6" xfId="382" xr:uid="{00000000-0005-0000-0000-000024010000}"/>
    <cellStyle name="60% - Accent6 2" xfId="383" xr:uid="{00000000-0005-0000-0000-000025010000}"/>
    <cellStyle name="60% - Accent6 3" xfId="384" xr:uid="{00000000-0005-0000-0000-000026010000}"/>
    <cellStyle name="60% - Accent6 4" xfId="385" xr:uid="{00000000-0005-0000-0000-000027010000}"/>
    <cellStyle name="60% - Accent6 5" xfId="386" xr:uid="{00000000-0005-0000-0000-000028010000}"/>
    <cellStyle name="60% - Accent6 6" xfId="387" xr:uid="{00000000-0005-0000-0000-000029010000}"/>
    <cellStyle name="Accent1 2" xfId="388" xr:uid="{00000000-0005-0000-0000-00002A010000}"/>
    <cellStyle name="Accent1 3" xfId="389" xr:uid="{00000000-0005-0000-0000-00002B010000}"/>
    <cellStyle name="Accent1 4" xfId="390" xr:uid="{00000000-0005-0000-0000-00002C010000}"/>
    <cellStyle name="Accent1 5" xfId="391" xr:uid="{00000000-0005-0000-0000-00002D010000}"/>
    <cellStyle name="Accent1 6" xfId="392" xr:uid="{00000000-0005-0000-0000-00002E010000}"/>
    <cellStyle name="Accent2 2" xfId="393" xr:uid="{00000000-0005-0000-0000-00002F010000}"/>
    <cellStyle name="Accent2 3" xfId="394" xr:uid="{00000000-0005-0000-0000-000030010000}"/>
    <cellStyle name="Accent2 4" xfId="395" xr:uid="{00000000-0005-0000-0000-000031010000}"/>
    <cellStyle name="Accent2 5" xfId="396" xr:uid="{00000000-0005-0000-0000-000032010000}"/>
    <cellStyle name="Accent2 6" xfId="397" xr:uid="{00000000-0005-0000-0000-000033010000}"/>
    <cellStyle name="Accent3 2" xfId="398" xr:uid="{00000000-0005-0000-0000-000034010000}"/>
    <cellStyle name="Accent3 3" xfId="399" xr:uid="{00000000-0005-0000-0000-000035010000}"/>
    <cellStyle name="Accent3 4" xfId="400" xr:uid="{00000000-0005-0000-0000-000036010000}"/>
    <cellStyle name="Accent3 5" xfId="401" xr:uid="{00000000-0005-0000-0000-000037010000}"/>
    <cellStyle name="Accent3 6" xfId="402" xr:uid="{00000000-0005-0000-0000-000038010000}"/>
    <cellStyle name="Accent4 2" xfId="403" xr:uid="{00000000-0005-0000-0000-000039010000}"/>
    <cellStyle name="Accent4 3" xfId="404" xr:uid="{00000000-0005-0000-0000-00003A010000}"/>
    <cellStyle name="Accent4 4" xfId="405" xr:uid="{00000000-0005-0000-0000-00003B010000}"/>
    <cellStyle name="Accent4 5" xfId="406" xr:uid="{00000000-0005-0000-0000-00003C010000}"/>
    <cellStyle name="Accent4 6" xfId="407" xr:uid="{00000000-0005-0000-0000-00003D010000}"/>
    <cellStyle name="Accent5 2" xfId="408" xr:uid="{00000000-0005-0000-0000-00003E010000}"/>
    <cellStyle name="Accent5 3" xfId="409" xr:uid="{00000000-0005-0000-0000-00003F010000}"/>
    <cellStyle name="Accent5 4" xfId="410" xr:uid="{00000000-0005-0000-0000-000040010000}"/>
    <cellStyle name="Accent5 5" xfId="411" xr:uid="{00000000-0005-0000-0000-000041010000}"/>
    <cellStyle name="Accent5 6" xfId="412" xr:uid="{00000000-0005-0000-0000-000042010000}"/>
    <cellStyle name="Accent6 2" xfId="413" xr:uid="{00000000-0005-0000-0000-000043010000}"/>
    <cellStyle name="Accent6 3" xfId="414" xr:uid="{00000000-0005-0000-0000-000044010000}"/>
    <cellStyle name="Accent6 4" xfId="415" xr:uid="{00000000-0005-0000-0000-000045010000}"/>
    <cellStyle name="Accent6 5" xfId="416" xr:uid="{00000000-0005-0000-0000-000046010000}"/>
    <cellStyle name="Accent6 6" xfId="417" xr:uid="{00000000-0005-0000-0000-000047010000}"/>
    <cellStyle name="Account No." xfId="418" xr:uid="{00000000-0005-0000-0000-000048010000}"/>
    <cellStyle name="Account No. 2" xfId="419" xr:uid="{00000000-0005-0000-0000-000049010000}"/>
    <cellStyle name="adj detail" xfId="420" xr:uid="{00000000-0005-0000-0000-00004A010000}"/>
    <cellStyle name="Allocated" xfId="421" xr:uid="{00000000-0005-0000-0000-00004B010000}"/>
    <cellStyle name="Bad 2" xfId="422" xr:uid="{00000000-0005-0000-0000-00004C010000}"/>
    <cellStyle name="Bad 3" xfId="423" xr:uid="{00000000-0005-0000-0000-00004D010000}"/>
    <cellStyle name="Bad 4" xfId="424" xr:uid="{00000000-0005-0000-0000-00004E010000}"/>
    <cellStyle name="Bad 5" xfId="425" xr:uid="{00000000-0005-0000-0000-00004F010000}"/>
    <cellStyle name="Bad 6" xfId="426" xr:uid="{00000000-0005-0000-0000-000050010000}"/>
    <cellStyle name="Calculation 2" xfId="427" xr:uid="{00000000-0005-0000-0000-000051010000}"/>
    <cellStyle name="Calculation 3" xfId="428" xr:uid="{00000000-0005-0000-0000-000052010000}"/>
    <cellStyle name="Calculation 4" xfId="429" xr:uid="{00000000-0005-0000-0000-000053010000}"/>
    <cellStyle name="Calculation 5" xfId="430" xr:uid="{00000000-0005-0000-0000-000054010000}"/>
    <cellStyle name="Calculation 6" xfId="431" xr:uid="{00000000-0005-0000-0000-000055010000}"/>
    <cellStyle name="Calculation 7" xfId="432" xr:uid="{00000000-0005-0000-0000-000056010000}"/>
    <cellStyle name="Check Cell 2" xfId="433" xr:uid="{00000000-0005-0000-0000-000057010000}"/>
    <cellStyle name="Check Cell 3" xfId="434" xr:uid="{00000000-0005-0000-0000-000058010000}"/>
    <cellStyle name="Check Cell 4" xfId="435" xr:uid="{00000000-0005-0000-0000-000059010000}"/>
    <cellStyle name="Check Cell 5" xfId="436" xr:uid="{00000000-0005-0000-0000-00005A010000}"/>
    <cellStyle name="Check Cell 6" xfId="437" xr:uid="{00000000-0005-0000-0000-00005B010000}"/>
    <cellStyle name="Col Cent" xfId="438" xr:uid="{00000000-0005-0000-0000-00005C010000}"/>
    <cellStyle name="Col Cent Across" xfId="439" xr:uid="{00000000-0005-0000-0000-00005D010000}"/>
    <cellStyle name="Col Head Cent" xfId="440" xr:uid="{00000000-0005-0000-0000-00005E010000}"/>
    <cellStyle name="Col Head Cent 2" xfId="441" xr:uid="{00000000-0005-0000-0000-00005F010000}"/>
    <cellStyle name="ColumnHeaderNormal" xfId="442" xr:uid="{00000000-0005-0000-0000-000060010000}"/>
    <cellStyle name="Comma [0] 2" xfId="443" xr:uid="{00000000-0005-0000-0000-000062010000}"/>
    <cellStyle name="Comma 10" xfId="444" xr:uid="{00000000-0005-0000-0000-000063010000}"/>
    <cellStyle name="Comma 11" xfId="445" xr:uid="{00000000-0005-0000-0000-000064010000}"/>
    <cellStyle name="Comma 12" xfId="446" xr:uid="{00000000-0005-0000-0000-000065010000}"/>
    <cellStyle name="Comma 13" xfId="447" xr:uid="{00000000-0005-0000-0000-000066010000}"/>
    <cellStyle name="Comma 14" xfId="448" xr:uid="{00000000-0005-0000-0000-000067010000}"/>
    <cellStyle name="Comma 15" xfId="449" xr:uid="{00000000-0005-0000-0000-000068010000}"/>
    <cellStyle name="Comma 16" xfId="450" xr:uid="{00000000-0005-0000-0000-000069010000}"/>
    <cellStyle name="Comma 17" xfId="451" xr:uid="{00000000-0005-0000-0000-00006A010000}"/>
    <cellStyle name="Comma 18" xfId="452" xr:uid="{00000000-0005-0000-0000-00006B010000}"/>
    <cellStyle name="Comma 18 2" xfId="453" xr:uid="{00000000-0005-0000-0000-00006C010000}"/>
    <cellStyle name="Comma 18 3" xfId="454" xr:uid="{00000000-0005-0000-0000-00006D010000}"/>
    <cellStyle name="Comma 19" xfId="455" xr:uid="{00000000-0005-0000-0000-00006E010000}"/>
    <cellStyle name="Comma 2" xfId="4" xr:uid="{00000000-0005-0000-0000-000001000000}"/>
    <cellStyle name="Comma 2 10" xfId="456" xr:uid="{00000000-0005-0000-0000-000070010000}"/>
    <cellStyle name="Comma 2 10 2" xfId="457" xr:uid="{00000000-0005-0000-0000-000071010000}"/>
    <cellStyle name="Comma 2 10 2 2" xfId="458" xr:uid="{00000000-0005-0000-0000-000072010000}"/>
    <cellStyle name="Comma 2 10 2 3" xfId="459" xr:uid="{00000000-0005-0000-0000-000073010000}"/>
    <cellStyle name="Comma 2 10 3" xfId="460" xr:uid="{00000000-0005-0000-0000-000074010000}"/>
    <cellStyle name="Comma 2 100" xfId="461" xr:uid="{00000000-0005-0000-0000-000075010000}"/>
    <cellStyle name="Comma 2 101" xfId="462" xr:uid="{00000000-0005-0000-0000-000076010000}"/>
    <cellStyle name="Comma 2 102" xfId="463" xr:uid="{00000000-0005-0000-0000-000077010000}"/>
    <cellStyle name="Comma 2 103" xfId="464" xr:uid="{00000000-0005-0000-0000-000078010000}"/>
    <cellStyle name="Comma 2 104" xfId="465" xr:uid="{00000000-0005-0000-0000-000079010000}"/>
    <cellStyle name="Comma 2 105" xfId="466" xr:uid="{00000000-0005-0000-0000-00007A010000}"/>
    <cellStyle name="Comma 2 106" xfId="467" xr:uid="{00000000-0005-0000-0000-00007B010000}"/>
    <cellStyle name="Comma 2 107" xfId="468" xr:uid="{00000000-0005-0000-0000-00007C010000}"/>
    <cellStyle name="Comma 2 108" xfId="469" xr:uid="{00000000-0005-0000-0000-00007D010000}"/>
    <cellStyle name="Comma 2 109" xfId="470" xr:uid="{00000000-0005-0000-0000-00007E010000}"/>
    <cellStyle name="Comma 2 11" xfId="471" xr:uid="{00000000-0005-0000-0000-00007F010000}"/>
    <cellStyle name="Comma 2 11 2" xfId="472" xr:uid="{00000000-0005-0000-0000-000080010000}"/>
    <cellStyle name="Comma 2 11 2 2" xfId="473" xr:uid="{00000000-0005-0000-0000-000081010000}"/>
    <cellStyle name="Comma 2 11 2 3" xfId="474" xr:uid="{00000000-0005-0000-0000-000082010000}"/>
    <cellStyle name="Comma 2 11 3" xfId="475" xr:uid="{00000000-0005-0000-0000-000083010000}"/>
    <cellStyle name="Comma 2 110" xfId="476" xr:uid="{00000000-0005-0000-0000-000084010000}"/>
    <cellStyle name="Comma 2 111" xfId="477" xr:uid="{00000000-0005-0000-0000-000085010000}"/>
    <cellStyle name="Comma 2 112" xfId="478" xr:uid="{00000000-0005-0000-0000-000086010000}"/>
    <cellStyle name="Comma 2 113" xfId="479" xr:uid="{00000000-0005-0000-0000-000087010000}"/>
    <cellStyle name="Comma 2 114" xfId="480" xr:uid="{00000000-0005-0000-0000-000088010000}"/>
    <cellStyle name="Comma 2 115" xfId="481" xr:uid="{00000000-0005-0000-0000-000089010000}"/>
    <cellStyle name="Comma 2 116" xfId="482" xr:uid="{00000000-0005-0000-0000-00008A010000}"/>
    <cellStyle name="Comma 2 117" xfId="483" xr:uid="{00000000-0005-0000-0000-00008B010000}"/>
    <cellStyle name="Comma 2 118" xfId="484" xr:uid="{00000000-0005-0000-0000-00008C010000}"/>
    <cellStyle name="Comma 2 119" xfId="485" xr:uid="{00000000-0005-0000-0000-00008D010000}"/>
    <cellStyle name="Comma 2 12" xfId="486" xr:uid="{00000000-0005-0000-0000-00008E010000}"/>
    <cellStyle name="Comma 2 12 2" xfId="487" xr:uid="{00000000-0005-0000-0000-00008F010000}"/>
    <cellStyle name="Comma 2 12 2 2" xfId="488" xr:uid="{00000000-0005-0000-0000-000090010000}"/>
    <cellStyle name="Comma 2 12 2 3" xfId="489" xr:uid="{00000000-0005-0000-0000-000091010000}"/>
    <cellStyle name="Comma 2 12 3" xfId="490" xr:uid="{00000000-0005-0000-0000-000092010000}"/>
    <cellStyle name="Comma 2 120" xfId="491" xr:uid="{00000000-0005-0000-0000-000093010000}"/>
    <cellStyle name="Comma 2 121" xfId="492" xr:uid="{00000000-0005-0000-0000-000094010000}"/>
    <cellStyle name="Comma 2 122" xfId="493" xr:uid="{00000000-0005-0000-0000-000095010000}"/>
    <cellStyle name="Comma 2 123" xfId="494" xr:uid="{00000000-0005-0000-0000-000096010000}"/>
    <cellStyle name="Comma 2 124" xfId="495" xr:uid="{00000000-0005-0000-0000-000097010000}"/>
    <cellStyle name="Comma 2 125" xfId="496" xr:uid="{00000000-0005-0000-0000-000098010000}"/>
    <cellStyle name="Comma 2 126" xfId="497" xr:uid="{00000000-0005-0000-0000-000099010000}"/>
    <cellStyle name="Comma 2 127" xfId="498" xr:uid="{00000000-0005-0000-0000-00009A010000}"/>
    <cellStyle name="Comma 2 128" xfId="499" xr:uid="{00000000-0005-0000-0000-00009B010000}"/>
    <cellStyle name="Comma 2 129" xfId="500" xr:uid="{00000000-0005-0000-0000-00009C010000}"/>
    <cellStyle name="Comma 2 13" xfId="501" xr:uid="{00000000-0005-0000-0000-00009D010000}"/>
    <cellStyle name="Comma 2 13 2" xfId="502" xr:uid="{00000000-0005-0000-0000-00009E010000}"/>
    <cellStyle name="Comma 2 13 2 2" xfId="503" xr:uid="{00000000-0005-0000-0000-00009F010000}"/>
    <cellStyle name="Comma 2 13 2 3" xfId="504" xr:uid="{00000000-0005-0000-0000-0000A0010000}"/>
    <cellStyle name="Comma 2 13 3" xfId="505" xr:uid="{00000000-0005-0000-0000-0000A1010000}"/>
    <cellStyle name="Comma 2 130" xfId="506" xr:uid="{00000000-0005-0000-0000-0000A2010000}"/>
    <cellStyle name="Comma 2 131" xfId="507" xr:uid="{00000000-0005-0000-0000-0000A3010000}"/>
    <cellStyle name="Comma 2 132" xfId="508" xr:uid="{00000000-0005-0000-0000-0000A4010000}"/>
    <cellStyle name="Comma 2 133" xfId="509" xr:uid="{00000000-0005-0000-0000-0000A5010000}"/>
    <cellStyle name="Comma 2 134" xfId="510" xr:uid="{00000000-0005-0000-0000-0000A6010000}"/>
    <cellStyle name="Comma 2 135" xfId="511" xr:uid="{00000000-0005-0000-0000-0000A7010000}"/>
    <cellStyle name="Comma 2 136" xfId="512" xr:uid="{00000000-0005-0000-0000-0000A8010000}"/>
    <cellStyle name="Comma 2 137" xfId="513" xr:uid="{00000000-0005-0000-0000-0000A9010000}"/>
    <cellStyle name="Comma 2 138" xfId="514" xr:uid="{00000000-0005-0000-0000-0000AA010000}"/>
    <cellStyle name="Comma 2 139" xfId="515" xr:uid="{00000000-0005-0000-0000-0000AB010000}"/>
    <cellStyle name="Comma 2 14" xfId="516" xr:uid="{00000000-0005-0000-0000-0000AC010000}"/>
    <cellStyle name="Comma 2 14 2" xfId="517" xr:uid="{00000000-0005-0000-0000-0000AD010000}"/>
    <cellStyle name="Comma 2 14 2 2" xfId="518" xr:uid="{00000000-0005-0000-0000-0000AE010000}"/>
    <cellStyle name="Comma 2 14 2 3" xfId="519" xr:uid="{00000000-0005-0000-0000-0000AF010000}"/>
    <cellStyle name="Comma 2 14 3" xfId="520" xr:uid="{00000000-0005-0000-0000-0000B0010000}"/>
    <cellStyle name="Comma 2 140" xfId="521" xr:uid="{00000000-0005-0000-0000-0000B1010000}"/>
    <cellStyle name="Comma 2 141" xfId="522" xr:uid="{00000000-0005-0000-0000-0000B2010000}"/>
    <cellStyle name="Comma 2 142" xfId="523" xr:uid="{00000000-0005-0000-0000-0000B3010000}"/>
    <cellStyle name="Comma 2 143" xfId="524" xr:uid="{00000000-0005-0000-0000-0000B4010000}"/>
    <cellStyle name="Comma 2 144" xfId="525" xr:uid="{00000000-0005-0000-0000-0000B5010000}"/>
    <cellStyle name="Comma 2 145" xfId="526" xr:uid="{00000000-0005-0000-0000-0000B6010000}"/>
    <cellStyle name="Comma 2 146" xfId="527" xr:uid="{00000000-0005-0000-0000-0000B7010000}"/>
    <cellStyle name="Comma 2 147" xfId="528" xr:uid="{00000000-0005-0000-0000-0000B8010000}"/>
    <cellStyle name="Comma 2 148" xfId="529" xr:uid="{00000000-0005-0000-0000-0000B9010000}"/>
    <cellStyle name="Comma 2 149" xfId="530" xr:uid="{00000000-0005-0000-0000-0000BA010000}"/>
    <cellStyle name="Comma 2 15" xfId="531" xr:uid="{00000000-0005-0000-0000-0000BB010000}"/>
    <cellStyle name="Comma 2 15 2" xfId="532" xr:uid="{00000000-0005-0000-0000-0000BC010000}"/>
    <cellStyle name="Comma 2 15 2 2" xfId="533" xr:uid="{00000000-0005-0000-0000-0000BD010000}"/>
    <cellStyle name="Comma 2 15 2 3" xfId="534" xr:uid="{00000000-0005-0000-0000-0000BE010000}"/>
    <cellStyle name="Comma 2 15 3" xfId="535" xr:uid="{00000000-0005-0000-0000-0000BF010000}"/>
    <cellStyle name="Comma 2 150" xfId="536" xr:uid="{00000000-0005-0000-0000-0000C0010000}"/>
    <cellStyle name="Comma 2 151" xfId="537" xr:uid="{00000000-0005-0000-0000-0000C1010000}"/>
    <cellStyle name="Comma 2 152" xfId="538" xr:uid="{00000000-0005-0000-0000-0000C2010000}"/>
    <cellStyle name="Comma 2 153" xfId="539" xr:uid="{00000000-0005-0000-0000-0000C3010000}"/>
    <cellStyle name="Comma 2 154" xfId="81" xr:uid="{00000000-0005-0000-0000-00006F010000}"/>
    <cellStyle name="Comma 2 16" xfId="540" xr:uid="{00000000-0005-0000-0000-0000C4010000}"/>
    <cellStyle name="Comma 2 16 2" xfId="541" xr:uid="{00000000-0005-0000-0000-0000C5010000}"/>
    <cellStyle name="Comma 2 16 2 2" xfId="542" xr:uid="{00000000-0005-0000-0000-0000C6010000}"/>
    <cellStyle name="Comma 2 16 2 3" xfId="543" xr:uid="{00000000-0005-0000-0000-0000C7010000}"/>
    <cellStyle name="Comma 2 16 3" xfId="544" xr:uid="{00000000-0005-0000-0000-0000C8010000}"/>
    <cellStyle name="Comma 2 17" xfId="545" xr:uid="{00000000-0005-0000-0000-0000C9010000}"/>
    <cellStyle name="Comma 2 17 2" xfId="546" xr:uid="{00000000-0005-0000-0000-0000CA010000}"/>
    <cellStyle name="Comma 2 18" xfId="547" xr:uid="{00000000-0005-0000-0000-0000CB010000}"/>
    <cellStyle name="Comma 2 18 2" xfId="548" xr:uid="{00000000-0005-0000-0000-0000CC010000}"/>
    <cellStyle name="Comma 2 19" xfId="549" xr:uid="{00000000-0005-0000-0000-0000CD010000}"/>
    <cellStyle name="Comma 2 19 2" xfId="550" xr:uid="{00000000-0005-0000-0000-0000CE010000}"/>
    <cellStyle name="Comma 2 2" xfId="13" xr:uid="{00000000-0005-0000-0000-000002000000}"/>
    <cellStyle name="Comma 2 2 10" xfId="552" xr:uid="{00000000-0005-0000-0000-0000D0010000}"/>
    <cellStyle name="Comma 2 2 10 2" xfId="553" xr:uid="{00000000-0005-0000-0000-0000D1010000}"/>
    <cellStyle name="Comma 2 2 11" xfId="554" xr:uid="{00000000-0005-0000-0000-0000D2010000}"/>
    <cellStyle name="Comma 2 2 11 2" xfId="555" xr:uid="{00000000-0005-0000-0000-0000D3010000}"/>
    <cellStyle name="Comma 2 2 12" xfId="556" xr:uid="{00000000-0005-0000-0000-0000D4010000}"/>
    <cellStyle name="Comma 2 2 12 2" xfId="557" xr:uid="{00000000-0005-0000-0000-0000D5010000}"/>
    <cellStyle name="Comma 2 2 12 2 2" xfId="558" xr:uid="{00000000-0005-0000-0000-0000D6010000}"/>
    <cellStyle name="Comma 2 2 12 3" xfId="559" xr:uid="{00000000-0005-0000-0000-0000D7010000}"/>
    <cellStyle name="Comma 2 2 13" xfId="560" xr:uid="{00000000-0005-0000-0000-0000D8010000}"/>
    <cellStyle name="Comma 2 2 13 2" xfId="561" xr:uid="{00000000-0005-0000-0000-0000D9010000}"/>
    <cellStyle name="Comma 2 2 14" xfId="562" xr:uid="{00000000-0005-0000-0000-0000DA010000}"/>
    <cellStyle name="Comma 2 2 14 2" xfId="563" xr:uid="{00000000-0005-0000-0000-0000DB010000}"/>
    <cellStyle name="Comma 2 2 14 2 2" xfId="564" xr:uid="{00000000-0005-0000-0000-0000DC010000}"/>
    <cellStyle name="Comma 2 2 14 3" xfId="565" xr:uid="{00000000-0005-0000-0000-0000DD010000}"/>
    <cellStyle name="Comma 2 2 15" xfId="566" xr:uid="{00000000-0005-0000-0000-0000DE010000}"/>
    <cellStyle name="Comma 2 2 15 2" xfId="567" xr:uid="{00000000-0005-0000-0000-0000DF010000}"/>
    <cellStyle name="Comma 2 2 15 2 2" xfId="568" xr:uid="{00000000-0005-0000-0000-0000E0010000}"/>
    <cellStyle name="Comma 2 2 15 3" xfId="569" xr:uid="{00000000-0005-0000-0000-0000E1010000}"/>
    <cellStyle name="Comma 2 2 16" xfId="570" xr:uid="{00000000-0005-0000-0000-0000E2010000}"/>
    <cellStyle name="Comma 2 2 16 2" xfId="571" xr:uid="{00000000-0005-0000-0000-0000E3010000}"/>
    <cellStyle name="Comma 2 2 16 2 2" xfId="572" xr:uid="{00000000-0005-0000-0000-0000E4010000}"/>
    <cellStyle name="Comma 2 2 16 3" xfId="573" xr:uid="{00000000-0005-0000-0000-0000E5010000}"/>
    <cellStyle name="Comma 2 2 17" xfId="574" xr:uid="{00000000-0005-0000-0000-0000E6010000}"/>
    <cellStyle name="Comma 2 2 17 2" xfId="575" xr:uid="{00000000-0005-0000-0000-0000E7010000}"/>
    <cellStyle name="Comma 2 2 17 2 2" xfId="576" xr:uid="{00000000-0005-0000-0000-0000E8010000}"/>
    <cellStyle name="Comma 2 2 17 3" xfId="577" xr:uid="{00000000-0005-0000-0000-0000E9010000}"/>
    <cellStyle name="Comma 2 2 18" xfId="578" xr:uid="{00000000-0005-0000-0000-0000EA010000}"/>
    <cellStyle name="Comma 2 2 18 2" xfId="579" xr:uid="{00000000-0005-0000-0000-0000EB010000}"/>
    <cellStyle name="Comma 2 2 19" xfId="580" xr:uid="{00000000-0005-0000-0000-0000EC010000}"/>
    <cellStyle name="Comma 2 2 2" xfId="581" xr:uid="{00000000-0005-0000-0000-0000ED010000}"/>
    <cellStyle name="Comma 2 2 2 10" xfId="582" xr:uid="{00000000-0005-0000-0000-0000EE010000}"/>
    <cellStyle name="Comma 2 2 2 11" xfId="583" xr:uid="{00000000-0005-0000-0000-0000EF010000}"/>
    <cellStyle name="Comma 2 2 2 12" xfId="584" xr:uid="{00000000-0005-0000-0000-0000F0010000}"/>
    <cellStyle name="Comma 2 2 2 13" xfId="585" xr:uid="{00000000-0005-0000-0000-0000F1010000}"/>
    <cellStyle name="Comma 2 2 2 14" xfId="586" xr:uid="{00000000-0005-0000-0000-0000F2010000}"/>
    <cellStyle name="Comma 2 2 2 15" xfId="587" xr:uid="{00000000-0005-0000-0000-0000F3010000}"/>
    <cellStyle name="Comma 2 2 2 16" xfId="588" xr:uid="{00000000-0005-0000-0000-0000F4010000}"/>
    <cellStyle name="Comma 2 2 2 17" xfId="589" xr:uid="{00000000-0005-0000-0000-0000F5010000}"/>
    <cellStyle name="Comma 2 2 2 18" xfId="590" xr:uid="{00000000-0005-0000-0000-0000F6010000}"/>
    <cellStyle name="Comma 2 2 2 18 2" xfId="591" xr:uid="{00000000-0005-0000-0000-0000F7010000}"/>
    <cellStyle name="Comma 2 2 2 19" xfId="592" xr:uid="{00000000-0005-0000-0000-0000F8010000}"/>
    <cellStyle name="Comma 2 2 2 2" xfId="593" xr:uid="{00000000-0005-0000-0000-0000F9010000}"/>
    <cellStyle name="Comma 2 2 2 2 10" xfId="594" xr:uid="{00000000-0005-0000-0000-0000FA010000}"/>
    <cellStyle name="Comma 2 2 2 2 10 2" xfId="595" xr:uid="{00000000-0005-0000-0000-0000FB010000}"/>
    <cellStyle name="Comma 2 2 2 2 10 2 2" xfId="596" xr:uid="{00000000-0005-0000-0000-0000FC010000}"/>
    <cellStyle name="Comma 2 2 2 2 10 3" xfId="597" xr:uid="{00000000-0005-0000-0000-0000FD010000}"/>
    <cellStyle name="Comma 2 2 2 2 11" xfId="598" xr:uid="{00000000-0005-0000-0000-0000FE010000}"/>
    <cellStyle name="Comma 2 2 2 2 11 2" xfId="599" xr:uid="{00000000-0005-0000-0000-0000FF010000}"/>
    <cellStyle name="Comma 2 2 2 2 11 2 2" xfId="600" xr:uid="{00000000-0005-0000-0000-000000020000}"/>
    <cellStyle name="Comma 2 2 2 2 11 3" xfId="601" xr:uid="{00000000-0005-0000-0000-000001020000}"/>
    <cellStyle name="Comma 2 2 2 2 12" xfId="602" xr:uid="{00000000-0005-0000-0000-000002020000}"/>
    <cellStyle name="Comma 2 2 2 2 12 2" xfId="603" xr:uid="{00000000-0005-0000-0000-000003020000}"/>
    <cellStyle name="Comma 2 2 2 2 12 2 2" xfId="604" xr:uid="{00000000-0005-0000-0000-000004020000}"/>
    <cellStyle name="Comma 2 2 2 2 12 3" xfId="605" xr:uid="{00000000-0005-0000-0000-000005020000}"/>
    <cellStyle name="Comma 2 2 2 2 13" xfId="606" xr:uid="{00000000-0005-0000-0000-000006020000}"/>
    <cellStyle name="Comma 2 2 2 2 13 2" xfId="607" xr:uid="{00000000-0005-0000-0000-000007020000}"/>
    <cellStyle name="Comma 2 2 2 2 13 2 2" xfId="608" xr:uid="{00000000-0005-0000-0000-000008020000}"/>
    <cellStyle name="Comma 2 2 2 2 13 3" xfId="609" xr:uid="{00000000-0005-0000-0000-000009020000}"/>
    <cellStyle name="Comma 2 2 2 2 14" xfId="610" xr:uid="{00000000-0005-0000-0000-00000A020000}"/>
    <cellStyle name="Comma 2 2 2 2 14 2" xfId="611" xr:uid="{00000000-0005-0000-0000-00000B020000}"/>
    <cellStyle name="Comma 2 2 2 2 14 2 2" xfId="612" xr:uid="{00000000-0005-0000-0000-00000C020000}"/>
    <cellStyle name="Comma 2 2 2 2 14 3" xfId="613" xr:uid="{00000000-0005-0000-0000-00000D020000}"/>
    <cellStyle name="Comma 2 2 2 2 15" xfId="614" xr:uid="{00000000-0005-0000-0000-00000E020000}"/>
    <cellStyle name="Comma 2 2 2 2 15 2" xfId="615" xr:uid="{00000000-0005-0000-0000-00000F020000}"/>
    <cellStyle name="Comma 2 2 2 2 15 2 2" xfId="616" xr:uid="{00000000-0005-0000-0000-000010020000}"/>
    <cellStyle name="Comma 2 2 2 2 15 3" xfId="617" xr:uid="{00000000-0005-0000-0000-000011020000}"/>
    <cellStyle name="Comma 2 2 2 2 16" xfId="618" xr:uid="{00000000-0005-0000-0000-000012020000}"/>
    <cellStyle name="Comma 2 2 2 2 16 2" xfId="619" xr:uid="{00000000-0005-0000-0000-000013020000}"/>
    <cellStyle name="Comma 2 2 2 2 16 2 2" xfId="620" xr:uid="{00000000-0005-0000-0000-000014020000}"/>
    <cellStyle name="Comma 2 2 2 2 16 3" xfId="621" xr:uid="{00000000-0005-0000-0000-000015020000}"/>
    <cellStyle name="Comma 2 2 2 2 17" xfId="622" xr:uid="{00000000-0005-0000-0000-000016020000}"/>
    <cellStyle name="Comma 2 2 2 2 17 2" xfId="623" xr:uid="{00000000-0005-0000-0000-000017020000}"/>
    <cellStyle name="Comma 2 2 2 2 17 2 2" xfId="624" xr:uid="{00000000-0005-0000-0000-000018020000}"/>
    <cellStyle name="Comma 2 2 2 2 17 3" xfId="625" xr:uid="{00000000-0005-0000-0000-000019020000}"/>
    <cellStyle name="Comma 2 2 2 2 2" xfId="626" xr:uid="{00000000-0005-0000-0000-00001A020000}"/>
    <cellStyle name="Comma 2 2 2 2 2 2" xfId="627" xr:uid="{00000000-0005-0000-0000-00001B020000}"/>
    <cellStyle name="Comma 2 2 2 2 2 2 2" xfId="628" xr:uid="{00000000-0005-0000-0000-00001C020000}"/>
    <cellStyle name="Comma 2 2 2 2 2 2 2 2" xfId="629" xr:uid="{00000000-0005-0000-0000-00001D020000}"/>
    <cellStyle name="Comma 2 2 2 2 2 2 2 2 2" xfId="630" xr:uid="{00000000-0005-0000-0000-00001E020000}"/>
    <cellStyle name="Comma 2 2 2 2 2 2 2 3" xfId="631" xr:uid="{00000000-0005-0000-0000-00001F020000}"/>
    <cellStyle name="Comma 2 2 2 2 2 2 3" xfId="632" xr:uid="{00000000-0005-0000-0000-000020020000}"/>
    <cellStyle name="Comma 2 2 2 2 2 2 3 2" xfId="633" xr:uid="{00000000-0005-0000-0000-000021020000}"/>
    <cellStyle name="Comma 2 2 2 2 2 2 3 2 2" xfId="634" xr:uid="{00000000-0005-0000-0000-000022020000}"/>
    <cellStyle name="Comma 2 2 2 2 2 2 3 3" xfId="635" xr:uid="{00000000-0005-0000-0000-000023020000}"/>
    <cellStyle name="Comma 2 2 2 2 2 2 4" xfId="636" xr:uid="{00000000-0005-0000-0000-000024020000}"/>
    <cellStyle name="Comma 2 2 2 2 2 2 4 2" xfId="637" xr:uid="{00000000-0005-0000-0000-000025020000}"/>
    <cellStyle name="Comma 2 2 2 2 2 2 4 2 2" xfId="638" xr:uid="{00000000-0005-0000-0000-000026020000}"/>
    <cellStyle name="Comma 2 2 2 2 2 2 4 3" xfId="639" xr:uid="{00000000-0005-0000-0000-000027020000}"/>
    <cellStyle name="Comma 2 2 2 2 2 2 5" xfId="640" xr:uid="{00000000-0005-0000-0000-000028020000}"/>
    <cellStyle name="Comma 2 2 2 2 2 2 5 2" xfId="641" xr:uid="{00000000-0005-0000-0000-000029020000}"/>
    <cellStyle name="Comma 2 2 2 2 2 2 5 2 2" xfId="642" xr:uid="{00000000-0005-0000-0000-00002A020000}"/>
    <cellStyle name="Comma 2 2 2 2 2 2 5 3" xfId="643" xr:uid="{00000000-0005-0000-0000-00002B020000}"/>
    <cellStyle name="Comma 2 2 2 2 2 3" xfId="644" xr:uid="{00000000-0005-0000-0000-00002C020000}"/>
    <cellStyle name="Comma 2 2 2 2 2 4" xfId="645" xr:uid="{00000000-0005-0000-0000-00002D020000}"/>
    <cellStyle name="Comma 2 2 2 2 2 5" xfId="646" xr:uid="{00000000-0005-0000-0000-00002E020000}"/>
    <cellStyle name="Comma 2 2 2 2 2 6" xfId="647" xr:uid="{00000000-0005-0000-0000-00002F020000}"/>
    <cellStyle name="Comma 2 2 2 2 2 6 2" xfId="648" xr:uid="{00000000-0005-0000-0000-000030020000}"/>
    <cellStyle name="Comma 2 2 2 2 2 7" xfId="649" xr:uid="{00000000-0005-0000-0000-000031020000}"/>
    <cellStyle name="Comma 2 2 2 2 3" xfId="650" xr:uid="{00000000-0005-0000-0000-000032020000}"/>
    <cellStyle name="Comma 2 2 2 2 3 2" xfId="651" xr:uid="{00000000-0005-0000-0000-000033020000}"/>
    <cellStyle name="Comma 2 2 2 2 3 2 2" xfId="652" xr:uid="{00000000-0005-0000-0000-000034020000}"/>
    <cellStyle name="Comma 2 2 2 2 3 3" xfId="653" xr:uid="{00000000-0005-0000-0000-000035020000}"/>
    <cellStyle name="Comma 2 2 2 2 4" xfId="654" xr:uid="{00000000-0005-0000-0000-000036020000}"/>
    <cellStyle name="Comma 2 2 2 2 4 2" xfId="655" xr:uid="{00000000-0005-0000-0000-000037020000}"/>
    <cellStyle name="Comma 2 2 2 2 4 2 2" xfId="656" xr:uid="{00000000-0005-0000-0000-000038020000}"/>
    <cellStyle name="Comma 2 2 2 2 4 3" xfId="657" xr:uid="{00000000-0005-0000-0000-000039020000}"/>
    <cellStyle name="Comma 2 2 2 2 5" xfId="658" xr:uid="{00000000-0005-0000-0000-00003A020000}"/>
    <cellStyle name="Comma 2 2 2 2 5 2" xfId="659" xr:uid="{00000000-0005-0000-0000-00003B020000}"/>
    <cellStyle name="Comma 2 2 2 2 5 2 2" xfId="660" xr:uid="{00000000-0005-0000-0000-00003C020000}"/>
    <cellStyle name="Comma 2 2 2 2 5 3" xfId="661" xr:uid="{00000000-0005-0000-0000-00003D020000}"/>
    <cellStyle name="Comma 2 2 2 2 6" xfId="662" xr:uid="{00000000-0005-0000-0000-00003E020000}"/>
    <cellStyle name="Comma 2 2 2 2 6 2" xfId="663" xr:uid="{00000000-0005-0000-0000-00003F020000}"/>
    <cellStyle name="Comma 2 2 2 2 6 2 2" xfId="664" xr:uid="{00000000-0005-0000-0000-000040020000}"/>
    <cellStyle name="Comma 2 2 2 2 6 3" xfId="665" xr:uid="{00000000-0005-0000-0000-000041020000}"/>
    <cellStyle name="Comma 2 2 2 2 7" xfId="666" xr:uid="{00000000-0005-0000-0000-000042020000}"/>
    <cellStyle name="Comma 2 2 2 2 7 2" xfId="667" xr:uid="{00000000-0005-0000-0000-000043020000}"/>
    <cellStyle name="Comma 2 2 2 2 7 2 2" xfId="668" xr:uid="{00000000-0005-0000-0000-000044020000}"/>
    <cellStyle name="Comma 2 2 2 2 7 3" xfId="669" xr:uid="{00000000-0005-0000-0000-000045020000}"/>
    <cellStyle name="Comma 2 2 2 2 8" xfId="670" xr:uid="{00000000-0005-0000-0000-000046020000}"/>
    <cellStyle name="Comma 2 2 2 2 8 2" xfId="671" xr:uid="{00000000-0005-0000-0000-000047020000}"/>
    <cellStyle name="Comma 2 2 2 2 8 2 2" xfId="672" xr:uid="{00000000-0005-0000-0000-000048020000}"/>
    <cellStyle name="Comma 2 2 2 2 8 3" xfId="673" xr:uid="{00000000-0005-0000-0000-000049020000}"/>
    <cellStyle name="Comma 2 2 2 2 9" xfId="674" xr:uid="{00000000-0005-0000-0000-00004A020000}"/>
    <cellStyle name="Comma 2 2 2 2 9 2" xfId="675" xr:uid="{00000000-0005-0000-0000-00004B020000}"/>
    <cellStyle name="Comma 2 2 2 2 9 2 2" xfId="676" xr:uid="{00000000-0005-0000-0000-00004C020000}"/>
    <cellStyle name="Comma 2 2 2 2 9 3" xfId="677" xr:uid="{00000000-0005-0000-0000-00004D020000}"/>
    <cellStyle name="Comma 2 2 2 3" xfId="678" xr:uid="{00000000-0005-0000-0000-00004E020000}"/>
    <cellStyle name="Comma 2 2 2 4" xfId="679" xr:uid="{00000000-0005-0000-0000-00004F020000}"/>
    <cellStyle name="Comma 2 2 2 5" xfId="680" xr:uid="{00000000-0005-0000-0000-000050020000}"/>
    <cellStyle name="Comma 2 2 2 6" xfId="681" xr:uid="{00000000-0005-0000-0000-000051020000}"/>
    <cellStyle name="Comma 2 2 2 7" xfId="682" xr:uid="{00000000-0005-0000-0000-000052020000}"/>
    <cellStyle name="Comma 2 2 2 8" xfId="683" xr:uid="{00000000-0005-0000-0000-000053020000}"/>
    <cellStyle name="Comma 2 2 2 9" xfId="684" xr:uid="{00000000-0005-0000-0000-000054020000}"/>
    <cellStyle name="Comma 2 2 20" xfId="685" xr:uid="{00000000-0005-0000-0000-000055020000}"/>
    <cellStyle name="Comma 2 2 20 2" xfId="686" xr:uid="{00000000-0005-0000-0000-000056020000}"/>
    <cellStyle name="Comma 2 2 20 3" xfId="687" xr:uid="{00000000-0005-0000-0000-000057020000}"/>
    <cellStyle name="Comma 2 2 21" xfId="551" xr:uid="{00000000-0005-0000-0000-0000CF010000}"/>
    <cellStyle name="Comma 2 2 3" xfId="688" xr:uid="{00000000-0005-0000-0000-000058020000}"/>
    <cellStyle name="Comma 2 2 3 2" xfId="689" xr:uid="{00000000-0005-0000-0000-000059020000}"/>
    <cellStyle name="Comma 2 2 3 2 2" xfId="690" xr:uid="{00000000-0005-0000-0000-00005A020000}"/>
    <cellStyle name="Comma 2 2 3 2 3" xfId="691" xr:uid="{00000000-0005-0000-0000-00005B020000}"/>
    <cellStyle name="Comma 2 2 3 3" xfId="692" xr:uid="{00000000-0005-0000-0000-00005C020000}"/>
    <cellStyle name="Comma 2 2 4" xfId="693" xr:uid="{00000000-0005-0000-0000-00005D020000}"/>
    <cellStyle name="Comma 2 2 4 2" xfId="694" xr:uid="{00000000-0005-0000-0000-00005E020000}"/>
    <cellStyle name="Comma 2 2 4 2 2" xfId="695" xr:uid="{00000000-0005-0000-0000-00005F020000}"/>
    <cellStyle name="Comma 2 2 4 2 3" xfId="696" xr:uid="{00000000-0005-0000-0000-000060020000}"/>
    <cellStyle name="Comma 2 2 4 3" xfId="697" xr:uid="{00000000-0005-0000-0000-000061020000}"/>
    <cellStyle name="Comma 2 2 5" xfId="698" xr:uid="{00000000-0005-0000-0000-000062020000}"/>
    <cellStyle name="Comma 2 2 5 2" xfId="699" xr:uid="{00000000-0005-0000-0000-000063020000}"/>
    <cellStyle name="Comma 2 2 5 2 2" xfId="700" xr:uid="{00000000-0005-0000-0000-000064020000}"/>
    <cellStyle name="Comma 2 2 5 2 3" xfId="701" xr:uid="{00000000-0005-0000-0000-000065020000}"/>
    <cellStyle name="Comma 2 2 5 3" xfId="702" xr:uid="{00000000-0005-0000-0000-000066020000}"/>
    <cellStyle name="Comma 2 2 6" xfId="703" xr:uid="{00000000-0005-0000-0000-000067020000}"/>
    <cellStyle name="Comma 2 2 6 2" xfId="704" xr:uid="{00000000-0005-0000-0000-000068020000}"/>
    <cellStyle name="Comma 2 2 6 2 2" xfId="705" xr:uid="{00000000-0005-0000-0000-000069020000}"/>
    <cellStyle name="Comma 2 2 6 2 3" xfId="706" xr:uid="{00000000-0005-0000-0000-00006A020000}"/>
    <cellStyle name="Comma 2 2 6 3" xfId="707" xr:uid="{00000000-0005-0000-0000-00006B020000}"/>
    <cellStyle name="Comma 2 2 7" xfId="708" xr:uid="{00000000-0005-0000-0000-00006C020000}"/>
    <cellStyle name="Comma 2 2 7 2" xfId="709" xr:uid="{00000000-0005-0000-0000-00006D020000}"/>
    <cellStyle name="Comma 2 2 7 2 2" xfId="710" xr:uid="{00000000-0005-0000-0000-00006E020000}"/>
    <cellStyle name="Comma 2 2 7 2 3" xfId="711" xr:uid="{00000000-0005-0000-0000-00006F020000}"/>
    <cellStyle name="Comma 2 2 7 3" xfId="712" xr:uid="{00000000-0005-0000-0000-000070020000}"/>
    <cellStyle name="Comma 2 2 8" xfId="713" xr:uid="{00000000-0005-0000-0000-000071020000}"/>
    <cellStyle name="Comma 2 2 8 2" xfId="714" xr:uid="{00000000-0005-0000-0000-000072020000}"/>
    <cellStyle name="Comma 2 2 8 2 2" xfId="715" xr:uid="{00000000-0005-0000-0000-000073020000}"/>
    <cellStyle name="Comma 2 2 8 2 3" xfId="716" xr:uid="{00000000-0005-0000-0000-000074020000}"/>
    <cellStyle name="Comma 2 2 8 3" xfId="717" xr:uid="{00000000-0005-0000-0000-000075020000}"/>
    <cellStyle name="Comma 2 2 9" xfId="718" xr:uid="{00000000-0005-0000-0000-000076020000}"/>
    <cellStyle name="Comma 2 2 9 2" xfId="719" xr:uid="{00000000-0005-0000-0000-000077020000}"/>
    <cellStyle name="Comma 2 20" xfId="720" xr:uid="{00000000-0005-0000-0000-000078020000}"/>
    <cellStyle name="Comma 2 20 2" xfId="721" xr:uid="{00000000-0005-0000-0000-000079020000}"/>
    <cellStyle name="Comma 2 21" xfId="722" xr:uid="{00000000-0005-0000-0000-00007A020000}"/>
    <cellStyle name="Comma 2 21 2" xfId="723" xr:uid="{00000000-0005-0000-0000-00007B020000}"/>
    <cellStyle name="Comma 2 22" xfId="724" xr:uid="{00000000-0005-0000-0000-00007C020000}"/>
    <cellStyle name="Comma 2 22 2" xfId="725" xr:uid="{00000000-0005-0000-0000-00007D020000}"/>
    <cellStyle name="Comma 2 23" xfId="726" xr:uid="{00000000-0005-0000-0000-00007E020000}"/>
    <cellStyle name="Comma 2 23 2" xfId="727" xr:uid="{00000000-0005-0000-0000-00007F020000}"/>
    <cellStyle name="Comma 2 24" xfId="728" xr:uid="{00000000-0005-0000-0000-000080020000}"/>
    <cellStyle name="Comma 2 24 2" xfId="729" xr:uid="{00000000-0005-0000-0000-000081020000}"/>
    <cellStyle name="Comma 2 25" xfId="730" xr:uid="{00000000-0005-0000-0000-000082020000}"/>
    <cellStyle name="Comma 2 25 2" xfId="731" xr:uid="{00000000-0005-0000-0000-000083020000}"/>
    <cellStyle name="Comma 2 26" xfId="732" xr:uid="{00000000-0005-0000-0000-000084020000}"/>
    <cellStyle name="Comma 2 26 2" xfId="733" xr:uid="{00000000-0005-0000-0000-000085020000}"/>
    <cellStyle name="Comma 2 27" xfId="734" xr:uid="{00000000-0005-0000-0000-000086020000}"/>
    <cellStyle name="Comma 2 27 2" xfId="735" xr:uid="{00000000-0005-0000-0000-000087020000}"/>
    <cellStyle name="Comma 2 28" xfId="736" xr:uid="{00000000-0005-0000-0000-000088020000}"/>
    <cellStyle name="Comma 2 28 2" xfId="737" xr:uid="{00000000-0005-0000-0000-000089020000}"/>
    <cellStyle name="Comma 2 29" xfId="738" xr:uid="{00000000-0005-0000-0000-00008A020000}"/>
    <cellStyle name="Comma 2 29 2" xfId="739" xr:uid="{00000000-0005-0000-0000-00008B020000}"/>
    <cellStyle name="Comma 2 3" xfId="740" xr:uid="{00000000-0005-0000-0000-00008C020000}"/>
    <cellStyle name="Comma 2 3 2" xfId="741" xr:uid="{00000000-0005-0000-0000-00008D020000}"/>
    <cellStyle name="Comma 2 3 2 2" xfId="742" xr:uid="{00000000-0005-0000-0000-00008E020000}"/>
    <cellStyle name="Comma 2 3 2 3" xfId="743" xr:uid="{00000000-0005-0000-0000-00008F020000}"/>
    <cellStyle name="Comma 2 3 3" xfId="744" xr:uid="{00000000-0005-0000-0000-000090020000}"/>
    <cellStyle name="Comma 2 30" xfId="745" xr:uid="{00000000-0005-0000-0000-000091020000}"/>
    <cellStyle name="Comma 2 30 2" xfId="746" xr:uid="{00000000-0005-0000-0000-000092020000}"/>
    <cellStyle name="Comma 2 31" xfId="747" xr:uid="{00000000-0005-0000-0000-000093020000}"/>
    <cellStyle name="Comma 2 31 2" xfId="748" xr:uid="{00000000-0005-0000-0000-000094020000}"/>
    <cellStyle name="Comma 2 32" xfId="749" xr:uid="{00000000-0005-0000-0000-000095020000}"/>
    <cellStyle name="Comma 2 32 2" xfId="750" xr:uid="{00000000-0005-0000-0000-000096020000}"/>
    <cellStyle name="Comma 2 33" xfId="751" xr:uid="{00000000-0005-0000-0000-000097020000}"/>
    <cellStyle name="Comma 2 33 2" xfId="752" xr:uid="{00000000-0005-0000-0000-000098020000}"/>
    <cellStyle name="Comma 2 34" xfId="753" xr:uid="{00000000-0005-0000-0000-000099020000}"/>
    <cellStyle name="Comma 2 34 2" xfId="754" xr:uid="{00000000-0005-0000-0000-00009A020000}"/>
    <cellStyle name="Comma 2 35" xfId="755" xr:uid="{00000000-0005-0000-0000-00009B020000}"/>
    <cellStyle name="Comma 2 35 2" xfId="756" xr:uid="{00000000-0005-0000-0000-00009C020000}"/>
    <cellStyle name="Comma 2 36" xfId="757" xr:uid="{00000000-0005-0000-0000-00009D020000}"/>
    <cellStyle name="Comma 2 36 2" xfId="758" xr:uid="{00000000-0005-0000-0000-00009E020000}"/>
    <cellStyle name="Comma 2 37" xfId="759" xr:uid="{00000000-0005-0000-0000-00009F020000}"/>
    <cellStyle name="Comma 2 37 2" xfId="760" xr:uid="{00000000-0005-0000-0000-0000A0020000}"/>
    <cellStyle name="Comma 2 38" xfId="761" xr:uid="{00000000-0005-0000-0000-0000A1020000}"/>
    <cellStyle name="Comma 2 38 2" xfId="762" xr:uid="{00000000-0005-0000-0000-0000A2020000}"/>
    <cellStyle name="Comma 2 39" xfId="763" xr:uid="{00000000-0005-0000-0000-0000A3020000}"/>
    <cellStyle name="Comma 2 39 2" xfId="764" xr:uid="{00000000-0005-0000-0000-0000A4020000}"/>
    <cellStyle name="Comma 2 4" xfId="765" xr:uid="{00000000-0005-0000-0000-0000A5020000}"/>
    <cellStyle name="Comma 2 4 2" xfId="766" xr:uid="{00000000-0005-0000-0000-0000A6020000}"/>
    <cellStyle name="Comma 2 4 2 2" xfId="767" xr:uid="{00000000-0005-0000-0000-0000A7020000}"/>
    <cellStyle name="Comma 2 4 2 3" xfId="768" xr:uid="{00000000-0005-0000-0000-0000A8020000}"/>
    <cellStyle name="Comma 2 4 3" xfId="769" xr:uid="{00000000-0005-0000-0000-0000A9020000}"/>
    <cellStyle name="Comma 2 40" xfId="770" xr:uid="{00000000-0005-0000-0000-0000AA020000}"/>
    <cellStyle name="Comma 2 40 2" xfId="771" xr:uid="{00000000-0005-0000-0000-0000AB020000}"/>
    <cellStyle name="Comma 2 41" xfId="772" xr:uid="{00000000-0005-0000-0000-0000AC020000}"/>
    <cellStyle name="Comma 2 41 2" xfId="773" xr:uid="{00000000-0005-0000-0000-0000AD020000}"/>
    <cellStyle name="Comma 2 42" xfId="774" xr:uid="{00000000-0005-0000-0000-0000AE020000}"/>
    <cellStyle name="Comma 2 42 2" xfId="775" xr:uid="{00000000-0005-0000-0000-0000AF020000}"/>
    <cellStyle name="Comma 2 43" xfId="776" xr:uid="{00000000-0005-0000-0000-0000B0020000}"/>
    <cellStyle name="Comma 2 43 2" xfId="777" xr:uid="{00000000-0005-0000-0000-0000B1020000}"/>
    <cellStyle name="Comma 2 44" xfId="778" xr:uid="{00000000-0005-0000-0000-0000B2020000}"/>
    <cellStyle name="Comma 2 44 2" xfId="779" xr:uid="{00000000-0005-0000-0000-0000B3020000}"/>
    <cellStyle name="Comma 2 45" xfId="780" xr:uid="{00000000-0005-0000-0000-0000B4020000}"/>
    <cellStyle name="Comma 2 45 2" xfId="781" xr:uid="{00000000-0005-0000-0000-0000B5020000}"/>
    <cellStyle name="Comma 2 46" xfId="782" xr:uid="{00000000-0005-0000-0000-0000B6020000}"/>
    <cellStyle name="Comma 2 46 2" xfId="783" xr:uid="{00000000-0005-0000-0000-0000B7020000}"/>
    <cellStyle name="Comma 2 47" xfId="784" xr:uid="{00000000-0005-0000-0000-0000B8020000}"/>
    <cellStyle name="Comma 2 47 2" xfId="785" xr:uid="{00000000-0005-0000-0000-0000B9020000}"/>
    <cellStyle name="Comma 2 48" xfId="786" xr:uid="{00000000-0005-0000-0000-0000BA020000}"/>
    <cellStyle name="Comma 2 48 2" xfId="787" xr:uid="{00000000-0005-0000-0000-0000BB020000}"/>
    <cellStyle name="Comma 2 49" xfId="788" xr:uid="{00000000-0005-0000-0000-0000BC020000}"/>
    <cellStyle name="Comma 2 49 2" xfId="789" xr:uid="{00000000-0005-0000-0000-0000BD020000}"/>
    <cellStyle name="Comma 2 5" xfId="790" xr:uid="{00000000-0005-0000-0000-0000BE020000}"/>
    <cellStyle name="Comma 2 5 2" xfId="791" xr:uid="{00000000-0005-0000-0000-0000BF020000}"/>
    <cellStyle name="Comma 2 5 2 2" xfId="792" xr:uid="{00000000-0005-0000-0000-0000C0020000}"/>
    <cellStyle name="Comma 2 5 2 3" xfId="793" xr:uid="{00000000-0005-0000-0000-0000C1020000}"/>
    <cellStyle name="Comma 2 5 3" xfId="794" xr:uid="{00000000-0005-0000-0000-0000C2020000}"/>
    <cellStyle name="Comma 2 50" xfId="795" xr:uid="{00000000-0005-0000-0000-0000C3020000}"/>
    <cellStyle name="Comma 2 50 2" xfId="796" xr:uid="{00000000-0005-0000-0000-0000C4020000}"/>
    <cellStyle name="Comma 2 51" xfId="797" xr:uid="{00000000-0005-0000-0000-0000C5020000}"/>
    <cellStyle name="Comma 2 51 2" xfId="798" xr:uid="{00000000-0005-0000-0000-0000C6020000}"/>
    <cellStyle name="Comma 2 52" xfId="799" xr:uid="{00000000-0005-0000-0000-0000C7020000}"/>
    <cellStyle name="Comma 2 52 2" xfId="800" xr:uid="{00000000-0005-0000-0000-0000C8020000}"/>
    <cellStyle name="Comma 2 53" xfId="801" xr:uid="{00000000-0005-0000-0000-0000C9020000}"/>
    <cellStyle name="Comma 2 53 2" xfId="802" xr:uid="{00000000-0005-0000-0000-0000CA020000}"/>
    <cellStyle name="Comma 2 54" xfId="803" xr:uid="{00000000-0005-0000-0000-0000CB020000}"/>
    <cellStyle name="Comma 2 54 2" xfId="804" xr:uid="{00000000-0005-0000-0000-0000CC020000}"/>
    <cellStyle name="Comma 2 55" xfId="805" xr:uid="{00000000-0005-0000-0000-0000CD020000}"/>
    <cellStyle name="Comma 2 55 2" xfId="806" xr:uid="{00000000-0005-0000-0000-0000CE020000}"/>
    <cellStyle name="Comma 2 56" xfId="807" xr:uid="{00000000-0005-0000-0000-0000CF020000}"/>
    <cellStyle name="Comma 2 56 2" xfId="808" xr:uid="{00000000-0005-0000-0000-0000D0020000}"/>
    <cellStyle name="Comma 2 57" xfId="809" xr:uid="{00000000-0005-0000-0000-0000D1020000}"/>
    <cellStyle name="Comma 2 57 2" xfId="810" xr:uid="{00000000-0005-0000-0000-0000D2020000}"/>
    <cellStyle name="Comma 2 58" xfId="811" xr:uid="{00000000-0005-0000-0000-0000D3020000}"/>
    <cellStyle name="Comma 2 58 2" xfId="812" xr:uid="{00000000-0005-0000-0000-0000D4020000}"/>
    <cellStyle name="Comma 2 59" xfId="813" xr:uid="{00000000-0005-0000-0000-0000D5020000}"/>
    <cellStyle name="Comma 2 59 2" xfId="814" xr:uid="{00000000-0005-0000-0000-0000D6020000}"/>
    <cellStyle name="Comma 2 6" xfId="815" xr:uid="{00000000-0005-0000-0000-0000D7020000}"/>
    <cellStyle name="Comma 2 6 2" xfId="816" xr:uid="{00000000-0005-0000-0000-0000D8020000}"/>
    <cellStyle name="Comma 2 6 2 2" xfId="817" xr:uid="{00000000-0005-0000-0000-0000D9020000}"/>
    <cellStyle name="Comma 2 6 2 3" xfId="818" xr:uid="{00000000-0005-0000-0000-0000DA020000}"/>
    <cellStyle name="Comma 2 6 3" xfId="819" xr:uid="{00000000-0005-0000-0000-0000DB020000}"/>
    <cellStyle name="Comma 2 60" xfId="820" xr:uid="{00000000-0005-0000-0000-0000DC020000}"/>
    <cellStyle name="Comma 2 60 2" xfId="821" xr:uid="{00000000-0005-0000-0000-0000DD020000}"/>
    <cellStyle name="Comma 2 61" xfId="822" xr:uid="{00000000-0005-0000-0000-0000DE020000}"/>
    <cellStyle name="Comma 2 61 2" xfId="823" xr:uid="{00000000-0005-0000-0000-0000DF020000}"/>
    <cellStyle name="Comma 2 62" xfId="824" xr:uid="{00000000-0005-0000-0000-0000E0020000}"/>
    <cellStyle name="Comma 2 63" xfId="825" xr:uid="{00000000-0005-0000-0000-0000E1020000}"/>
    <cellStyle name="Comma 2 64" xfId="826" xr:uid="{00000000-0005-0000-0000-0000E2020000}"/>
    <cellStyle name="Comma 2 65" xfId="827" xr:uid="{00000000-0005-0000-0000-0000E3020000}"/>
    <cellStyle name="Comma 2 66" xfId="828" xr:uid="{00000000-0005-0000-0000-0000E4020000}"/>
    <cellStyle name="Comma 2 67" xfId="829" xr:uid="{00000000-0005-0000-0000-0000E5020000}"/>
    <cellStyle name="Comma 2 68" xfId="830" xr:uid="{00000000-0005-0000-0000-0000E6020000}"/>
    <cellStyle name="Comma 2 68 2" xfId="831" xr:uid="{00000000-0005-0000-0000-0000E7020000}"/>
    <cellStyle name="Comma 2 68 3" xfId="832" xr:uid="{00000000-0005-0000-0000-0000E8020000}"/>
    <cellStyle name="Comma 2 69" xfId="833" xr:uid="{00000000-0005-0000-0000-0000E9020000}"/>
    <cellStyle name="Comma 2 7" xfId="834" xr:uid="{00000000-0005-0000-0000-0000EA020000}"/>
    <cellStyle name="Comma 2 7 2" xfId="835" xr:uid="{00000000-0005-0000-0000-0000EB020000}"/>
    <cellStyle name="Comma 2 7 2 2" xfId="836" xr:uid="{00000000-0005-0000-0000-0000EC020000}"/>
    <cellStyle name="Comma 2 7 2 3" xfId="837" xr:uid="{00000000-0005-0000-0000-0000ED020000}"/>
    <cellStyle name="Comma 2 7 3" xfId="838" xr:uid="{00000000-0005-0000-0000-0000EE020000}"/>
    <cellStyle name="Comma 2 70" xfId="839" xr:uid="{00000000-0005-0000-0000-0000EF020000}"/>
    <cellStyle name="Comma 2 71" xfId="840" xr:uid="{00000000-0005-0000-0000-0000F0020000}"/>
    <cellStyle name="Comma 2 72" xfId="841" xr:uid="{00000000-0005-0000-0000-0000F1020000}"/>
    <cellStyle name="Comma 2 73" xfId="842" xr:uid="{00000000-0005-0000-0000-0000F2020000}"/>
    <cellStyle name="Comma 2 74" xfId="843" xr:uid="{00000000-0005-0000-0000-0000F3020000}"/>
    <cellStyle name="Comma 2 75" xfId="844" xr:uid="{00000000-0005-0000-0000-0000F4020000}"/>
    <cellStyle name="Comma 2 76" xfId="845" xr:uid="{00000000-0005-0000-0000-0000F5020000}"/>
    <cellStyle name="Comma 2 77" xfId="846" xr:uid="{00000000-0005-0000-0000-0000F6020000}"/>
    <cellStyle name="Comma 2 78" xfId="847" xr:uid="{00000000-0005-0000-0000-0000F7020000}"/>
    <cellStyle name="Comma 2 79" xfId="848" xr:uid="{00000000-0005-0000-0000-0000F8020000}"/>
    <cellStyle name="Comma 2 8" xfId="849" xr:uid="{00000000-0005-0000-0000-0000F9020000}"/>
    <cellStyle name="Comma 2 8 2" xfId="850" xr:uid="{00000000-0005-0000-0000-0000FA020000}"/>
    <cellStyle name="Comma 2 8 2 2" xfId="851" xr:uid="{00000000-0005-0000-0000-0000FB020000}"/>
    <cellStyle name="Comma 2 8 2 3" xfId="852" xr:uid="{00000000-0005-0000-0000-0000FC020000}"/>
    <cellStyle name="Comma 2 8 3" xfId="853" xr:uid="{00000000-0005-0000-0000-0000FD020000}"/>
    <cellStyle name="Comma 2 80" xfId="854" xr:uid="{00000000-0005-0000-0000-0000FE020000}"/>
    <cellStyle name="Comma 2 81" xfId="855" xr:uid="{00000000-0005-0000-0000-0000FF020000}"/>
    <cellStyle name="Comma 2 82" xfId="856" xr:uid="{00000000-0005-0000-0000-000000030000}"/>
    <cellStyle name="Comma 2 83" xfId="857" xr:uid="{00000000-0005-0000-0000-000001030000}"/>
    <cellStyle name="Comma 2 84" xfId="858" xr:uid="{00000000-0005-0000-0000-000002030000}"/>
    <cellStyle name="Comma 2 85" xfId="859" xr:uid="{00000000-0005-0000-0000-000003030000}"/>
    <cellStyle name="Comma 2 86" xfId="860" xr:uid="{00000000-0005-0000-0000-000004030000}"/>
    <cellStyle name="Comma 2 87" xfId="861" xr:uid="{00000000-0005-0000-0000-000005030000}"/>
    <cellStyle name="Comma 2 88" xfId="862" xr:uid="{00000000-0005-0000-0000-000006030000}"/>
    <cellStyle name="Comma 2 89" xfId="863" xr:uid="{00000000-0005-0000-0000-000007030000}"/>
    <cellStyle name="Comma 2 9" xfId="864" xr:uid="{00000000-0005-0000-0000-000008030000}"/>
    <cellStyle name="Comma 2 9 2" xfId="865" xr:uid="{00000000-0005-0000-0000-000009030000}"/>
    <cellStyle name="Comma 2 9 2 2" xfId="866" xr:uid="{00000000-0005-0000-0000-00000A030000}"/>
    <cellStyle name="Comma 2 9 2 3" xfId="867" xr:uid="{00000000-0005-0000-0000-00000B030000}"/>
    <cellStyle name="Comma 2 9 3" xfId="868" xr:uid="{00000000-0005-0000-0000-00000C030000}"/>
    <cellStyle name="Comma 2 90" xfId="869" xr:uid="{00000000-0005-0000-0000-00000D030000}"/>
    <cellStyle name="Comma 2 91" xfId="870" xr:uid="{00000000-0005-0000-0000-00000E030000}"/>
    <cellStyle name="Comma 2 92" xfId="871" xr:uid="{00000000-0005-0000-0000-00000F030000}"/>
    <cellStyle name="Comma 2 93" xfId="872" xr:uid="{00000000-0005-0000-0000-000010030000}"/>
    <cellStyle name="Comma 2 94" xfId="873" xr:uid="{00000000-0005-0000-0000-000011030000}"/>
    <cellStyle name="Comma 2 95" xfId="874" xr:uid="{00000000-0005-0000-0000-000012030000}"/>
    <cellStyle name="Comma 2 96" xfId="875" xr:uid="{00000000-0005-0000-0000-000013030000}"/>
    <cellStyle name="Comma 2 97" xfId="876" xr:uid="{00000000-0005-0000-0000-000014030000}"/>
    <cellStyle name="Comma 2 98" xfId="877" xr:uid="{00000000-0005-0000-0000-000015030000}"/>
    <cellStyle name="Comma 2 99" xfId="878" xr:uid="{00000000-0005-0000-0000-000016030000}"/>
    <cellStyle name="Comma 20" xfId="879" xr:uid="{00000000-0005-0000-0000-000017030000}"/>
    <cellStyle name="Comma 21" xfId="880" xr:uid="{00000000-0005-0000-0000-000018030000}"/>
    <cellStyle name="Comma 22" xfId="881" xr:uid="{00000000-0005-0000-0000-000019030000}"/>
    <cellStyle name="Comma 23" xfId="882" xr:uid="{00000000-0005-0000-0000-00001A030000}"/>
    <cellStyle name="Comma 24" xfId="883" xr:uid="{00000000-0005-0000-0000-00001B030000}"/>
    <cellStyle name="Comma 25" xfId="884" xr:uid="{00000000-0005-0000-0000-00001C030000}"/>
    <cellStyle name="Comma 26" xfId="885" xr:uid="{00000000-0005-0000-0000-00001D030000}"/>
    <cellStyle name="Comma 27" xfId="886" xr:uid="{00000000-0005-0000-0000-00001E030000}"/>
    <cellStyle name="Comma 28" xfId="887" xr:uid="{00000000-0005-0000-0000-00001F030000}"/>
    <cellStyle name="Comma 29" xfId="888" xr:uid="{00000000-0005-0000-0000-000020030000}"/>
    <cellStyle name="Comma 3" xfId="9" xr:uid="{00000000-0005-0000-0000-000003000000}"/>
    <cellStyle name="Comma 3 10" xfId="889" xr:uid="{00000000-0005-0000-0000-000022030000}"/>
    <cellStyle name="Comma 3 10 2" xfId="890" xr:uid="{00000000-0005-0000-0000-000023030000}"/>
    <cellStyle name="Comma 3 10 2 2" xfId="891" xr:uid="{00000000-0005-0000-0000-000024030000}"/>
    <cellStyle name="Comma 3 10 2 3" xfId="892" xr:uid="{00000000-0005-0000-0000-000025030000}"/>
    <cellStyle name="Comma 3 10 3" xfId="893" xr:uid="{00000000-0005-0000-0000-000026030000}"/>
    <cellStyle name="Comma 3 100" xfId="894" xr:uid="{00000000-0005-0000-0000-000027030000}"/>
    <cellStyle name="Comma 3 101" xfId="895" xr:uid="{00000000-0005-0000-0000-000028030000}"/>
    <cellStyle name="Comma 3 102" xfId="896" xr:uid="{00000000-0005-0000-0000-000029030000}"/>
    <cellStyle name="Comma 3 103" xfId="897" xr:uid="{00000000-0005-0000-0000-00002A030000}"/>
    <cellStyle name="Comma 3 104" xfId="898" xr:uid="{00000000-0005-0000-0000-00002B030000}"/>
    <cellStyle name="Comma 3 105" xfId="899" xr:uid="{00000000-0005-0000-0000-00002C030000}"/>
    <cellStyle name="Comma 3 106" xfId="900" xr:uid="{00000000-0005-0000-0000-00002D030000}"/>
    <cellStyle name="Comma 3 107" xfId="901" xr:uid="{00000000-0005-0000-0000-00002E030000}"/>
    <cellStyle name="Comma 3 108" xfId="902" xr:uid="{00000000-0005-0000-0000-00002F030000}"/>
    <cellStyle name="Comma 3 109" xfId="903" xr:uid="{00000000-0005-0000-0000-000030030000}"/>
    <cellStyle name="Comma 3 11" xfId="904" xr:uid="{00000000-0005-0000-0000-000031030000}"/>
    <cellStyle name="Comma 3 11 2" xfId="905" xr:uid="{00000000-0005-0000-0000-000032030000}"/>
    <cellStyle name="Comma 3 11 2 2" xfId="906" xr:uid="{00000000-0005-0000-0000-000033030000}"/>
    <cellStyle name="Comma 3 11 2 3" xfId="907" xr:uid="{00000000-0005-0000-0000-000034030000}"/>
    <cellStyle name="Comma 3 11 3" xfId="908" xr:uid="{00000000-0005-0000-0000-000035030000}"/>
    <cellStyle name="Comma 3 110" xfId="909" xr:uid="{00000000-0005-0000-0000-000036030000}"/>
    <cellStyle name="Comma 3 111" xfId="910" xr:uid="{00000000-0005-0000-0000-000037030000}"/>
    <cellStyle name="Comma 3 112" xfId="911" xr:uid="{00000000-0005-0000-0000-000038030000}"/>
    <cellStyle name="Comma 3 113" xfId="912" xr:uid="{00000000-0005-0000-0000-000039030000}"/>
    <cellStyle name="Comma 3 114" xfId="913" xr:uid="{00000000-0005-0000-0000-00003A030000}"/>
    <cellStyle name="Comma 3 115" xfId="914" xr:uid="{00000000-0005-0000-0000-00003B030000}"/>
    <cellStyle name="Comma 3 116" xfId="915" xr:uid="{00000000-0005-0000-0000-00003C030000}"/>
    <cellStyle name="Comma 3 117" xfId="916" xr:uid="{00000000-0005-0000-0000-00003D030000}"/>
    <cellStyle name="Comma 3 118" xfId="917" xr:uid="{00000000-0005-0000-0000-00003E030000}"/>
    <cellStyle name="Comma 3 119" xfId="918" xr:uid="{00000000-0005-0000-0000-00003F030000}"/>
    <cellStyle name="Comma 3 12" xfId="919" xr:uid="{00000000-0005-0000-0000-000040030000}"/>
    <cellStyle name="Comma 3 12 2" xfId="920" xr:uid="{00000000-0005-0000-0000-000041030000}"/>
    <cellStyle name="Comma 3 12 2 2" xfId="921" xr:uid="{00000000-0005-0000-0000-000042030000}"/>
    <cellStyle name="Comma 3 12 2 3" xfId="922" xr:uid="{00000000-0005-0000-0000-000043030000}"/>
    <cellStyle name="Comma 3 12 3" xfId="923" xr:uid="{00000000-0005-0000-0000-000044030000}"/>
    <cellStyle name="Comma 3 120" xfId="924" xr:uid="{00000000-0005-0000-0000-000045030000}"/>
    <cellStyle name="Comma 3 121" xfId="925" xr:uid="{00000000-0005-0000-0000-000046030000}"/>
    <cellStyle name="Comma 3 122" xfId="926" xr:uid="{00000000-0005-0000-0000-000047030000}"/>
    <cellStyle name="Comma 3 123" xfId="927" xr:uid="{00000000-0005-0000-0000-000048030000}"/>
    <cellStyle name="Comma 3 124" xfId="928" xr:uid="{00000000-0005-0000-0000-000049030000}"/>
    <cellStyle name="Comma 3 125" xfId="929" xr:uid="{00000000-0005-0000-0000-00004A030000}"/>
    <cellStyle name="Comma 3 126" xfId="930" xr:uid="{00000000-0005-0000-0000-00004B030000}"/>
    <cellStyle name="Comma 3 127" xfId="931" xr:uid="{00000000-0005-0000-0000-00004C030000}"/>
    <cellStyle name="Comma 3 128" xfId="932" xr:uid="{00000000-0005-0000-0000-00004D030000}"/>
    <cellStyle name="Comma 3 129" xfId="933" xr:uid="{00000000-0005-0000-0000-00004E030000}"/>
    <cellStyle name="Comma 3 13" xfId="934" xr:uid="{00000000-0005-0000-0000-00004F030000}"/>
    <cellStyle name="Comma 3 13 2" xfId="935" xr:uid="{00000000-0005-0000-0000-000050030000}"/>
    <cellStyle name="Comma 3 13 2 2" xfId="936" xr:uid="{00000000-0005-0000-0000-000051030000}"/>
    <cellStyle name="Comma 3 13 2 3" xfId="937" xr:uid="{00000000-0005-0000-0000-000052030000}"/>
    <cellStyle name="Comma 3 13 3" xfId="938" xr:uid="{00000000-0005-0000-0000-000053030000}"/>
    <cellStyle name="Comma 3 130" xfId="939" xr:uid="{00000000-0005-0000-0000-000054030000}"/>
    <cellStyle name="Comma 3 131" xfId="940" xr:uid="{00000000-0005-0000-0000-000055030000}"/>
    <cellStyle name="Comma 3 132" xfId="941" xr:uid="{00000000-0005-0000-0000-000056030000}"/>
    <cellStyle name="Comma 3 133" xfId="942" xr:uid="{00000000-0005-0000-0000-000057030000}"/>
    <cellStyle name="Comma 3 134" xfId="943" xr:uid="{00000000-0005-0000-0000-000058030000}"/>
    <cellStyle name="Comma 3 135" xfId="944" xr:uid="{00000000-0005-0000-0000-000059030000}"/>
    <cellStyle name="Comma 3 136" xfId="945" xr:uid="{00000000-0005-0000-0000-00005A030000}"/>
    <cellStyle name="Comma 3 137" xfId="946" xr:uid="{00000000-0005-0000-0000-00005B030000}"/>
    <cellStyle name="Comma 3 138" xfId="947" xr:uid="{00000000-0005-0000-0000-00005C030000}"/>
    <cellStyle name="Comma 3 139" xfId="948" xr:uid="{00000000-0005-0000-0000-00005D030000}"/>
    <cellStyle name="Comma 3 14" xfId="949" xr:uid="{00000000-0005-0000-0000-00005E030000}"/>
    <cellStyle name="Comma 3 14 2" xfId="950" xr:uid="{00000000-0005-0000-0000-00005F030000}"/>
    <cellStyle name="Comma 3 14 2 2" xfId="951" xr:uid="{00000000-0005-0000-0000-000060030000}"/>
    <cellStyle name="Comma 3 14 2 3" xfId="952" xr:uid="{00000000-0005-0000-0000-000061030000}"/>
    <cellStyle name="Comma 3 14 3" xfId="953" xr:uid="{00000000-0005-0000-0000-000062030000}"/>
    <cellStyle name="Comma 3 140" xfId="954" xr:uid="{00000000-0005-0000-0000-000063030000}"/>
    <cellStyle name="Comma 3 141" xfId="955" xr:uid="{00000000-0005-0000-0000-000064030000}"/>
    <cellStyle name="Comma 3 142" xfId="956" xr:uid="{00000000-0005-0000-0000-000065030000}"/>
    <cellStyle name="Comma 3 143" xfId="957" xr:uid="{00000000-0005-0000-0000-000066030000}"/>
    <cellStyle name="Comma 3 144" xfId="958" xr:uid="{00000000-0005-0000-0000-000067030000}"/>
    <cellStyle name="Comma 3 145" xfId="959" xr:uid="{00000000-0005-0000-0000-000068030000}"/>
    <cellStyle name="Comma 3 146" xfId="960" xr:uid="{00000000-0005-0000-0000-000069030000}"/>
    <cellStyle name="Comma 3 147" xfId="961" xr:uid="{00000000-0005-0000-0000-00006A030000}"/>
    <cellStyle name="Comma 3 148" xfId="962" xr:uid="{00000000-0005-0000-0000-00006B030000}"/>
    <cellStyle name="Comma 3 149" xfId="963" xr:uid="{00000000-0005-0000-0000-00006C030000}"/>
    <cellStyle name="Comma 3 15" xfId="964" xr:uid="{00000000-0005-0000-0000-00006D030000}"/>
    <cellStyle name="Comma 3 15 2" xfId="965" xr:uid="{00000000-0005-0000-0000-00006E030000}"/>
    <cellStyle name="Comma 3 15 2 2" xfId="966" xr:uid="{00000000-0005-0000-0000-00006F030000}"/>
    <cellStyle name="Comma 3 15 2 3" xfId="967" xr:uid="{00000000-0005-0000-0000-000070030000}"/>
    <cellStyle name="Comma 3 15 3" xfId="968" xr:uid="{00000000-0005-0000-0000-000071030000}"/>
    <cellStyle name="Comma 3 150" xfId="969" xr:uid="{00000000-0005-0000-0000-000072030000}"/>
    <cellStyle name="Comma 3 151" xfId="970" xr:uid="{00000000-0005-0000-0000-000073030000}"/>
    <cellStyle name="Comma 3 152" xfId="971" xr:uid="{00000000-0005-0000-0000-000074030000}"/>
    <cellStyle name="Comma 3 16" xfId="972" xr:uid="{00000000-0005-0000-0000-000075030000}"/>
    <cellStyle name="Comma 3 16 2" xfId="973" xr:uid="{00000000-0005-0000-0000-000076030000}"/>
    <cellStyle name="Comma 3 16 2 2" xfId="974" xr:uid="{00000000-0005-0000-0000-000077030000}"/>
    <cellStyle name="Comma 3 16 2 3" xfId="975" xr:uid="{00000000-0005-0000-0000-000078030000}"/>
    <cellStyle name="Comma 3 16 3" xfId="976" xr:uid="{00000000-0005-0000-0000-000079030000}"/>
    <cellStyle name="Comma 3 17" xfId="977" xr:uid="{00000000-0005-0000-0000-00007A030000}"/>
    <cellStyle name="Comma 3 17 2" xfId="978" xr:uid="{00000000-0005-0000-0000-00007B030000}"/>
    <cellStyle name="Comma 3 17 2 2" xfId="979" xr:uid="{00000000-0005-0000-0000-00007C030000}"/>
    <cellStyle name="Comma 3 17 2 3" xfId="980" xr:uid="{00000000-0005-0000-0000-00007D030000}"/>
    <cellStyle name="Comma 3 17 3" xfId="981" xr:uid="{00000000-0005-0000-0000-00007E030000}"/>
    <cellStyle name="Comma 3 18" xfId="982" xr:uid="{00000000-0005-0000-0000-00007F030000}"/>
    <cellStyle name="Comma 3 18 2" xfId="983" xr:uid="{00000000-0005-0000-0000-000080030000}"/>
    <cellStyle name="Comma 3 18 2 2" xfId="984" xr:uid="{00000000-0005-0000-0000-000081030000}"/>
    <cellStyle name="Comma 3 18 2 3" xfId="985" xr:uid="{00000000-0005-0000-0000-000082030000}"/>
    <cellStyle name="Comma 3 18 3" xfId="986" xr:uid="{00000000-0005-0000-0000-000083030000}"/>
    <cellStyle name="Comma 3 19" xfId="987" xr:uid="{00000000-0005-0000-0000-000084030000}"/>
    <cellStyle name="Comma 3 19 2" xfId="988" xr:uid="{00000000-0005-0000-0000-000085030000}"/>
    <cellStyle name="Comma 3 19 3" xfId="989" xr:uid="{00000000-0005-0000-0000-000086030000}"/>
    <cellStyle name="Comma 3 19 4" xfId="990" xr:uid="{00000000-0005-0000-0000-000087030000}"/>
    <cellStyle name="Comma 3 2" xfId="991" xr:uid="{00000000-0005-0000-0000-000088030000}"/>
    <cellStyle name="Comma 3 2 10" xfId="992" xr:uid="{00000000-0005-0000-0000-000089030000}"/>
    <cellStyle name="Comma 3 2 10 2" xfId="993" xr:uid="{00000000-0005-0000-0000-00008A030000}"/>
    <cellStyle name="Comma 3 2 11" xfId="994" xr:uid="{00000000-0005-0000-0000-00008B030000}"/>
    <cellStyle name="Comma 3 2 11 2" xfId="995" xr:uid="{00000000-0005-0000-0000-00008C030000}"/>
    <cellStyle name="Comma 3 2 12" xfId="996" xr:uid="{00000000-0005-0000-0000-00008D030000}"/>
    <cellStyle name="Comma 3 2 12 2" xfId="997" xr:uid="{00000000-0005-0000-0000-00008E030000}"/>
    <cellStyle name="Comma 3 2 12 2 2" xfId="998" xr:uid="{00000000-0005-0000-0000-00008F030000}"/>
    <cellStyle name="Comma 3 2 12 3" xfId="999" xr:uid="{00000000-0005-0000-0000-000090030000}"/>
    <cellStyle name="Comma 3 2 13" xfId="1000" xr:uid="{00000000-0005-0000-0000-000091030000}"/>
    <cellStyle name="Comma 3 2 13 2" xfId="1001" xr:uid="{00000000-0005-0000-0000-000092030000}"/>
    <cellStyle name="Comma 3 2 14" xfId="1002" xr:uid="{00000000-0005-0000-0000-000093030000}"/>
    <cellStyle name="Comma 3 2 14 2" xfId="1003" xr:uid="{00000000-0005-0000-0000-000094030000}"/>
    <cellStyle name="Comma 3 2 14 2 2" xfId="1004" xr:uid="{00000000-0005-0000-0000-000095030000}"/>
    <cellStyle name="Comma 3 2 14 3" xfId="1005" xr:uid="{00000000-0005-0000-0000-000096030000}"/>
    <cellStyle name="Comma 3 2 15" xfId="1006" xr:uid="{00000000-0005-0000-0000-000097030000}"/>
    <cellStyle name="Comma 3 2 15 2" xfId="1007" xr:uid="{00000000-0005-0000-0000-000098030000}"/>
    <cellStyle name="Comma 3 2 15 2 2" xfId="1008" xr:uid="{00000000-0005-0000-0000-000099030000}"/>
    <cellStyle name="Comma 3 2 15 3" xfId="1009" xr:uid="{00000000-0005-0000-0000-00009A030000}"/>
    <cellStyle name="Comma 3 2 16" xfId="1010" xr:uid="{00000000-0005-0000-0000-00009B030000}"/>
    <cellStyle name="Comma 3 2 16 2" xfId="1011" xr:uid="{00000000-0005-0000-0000-00009C030000}"/>
    <cellStyle name="Comma 3 2 16 2 2" xfId="1012" xr:uid="{00000000-0005-0000-0000-00009D030000}"/>
    <cellStyle name="Comma 3 2 16 3" xfId="1013" xr:uid="{00000000-0005-0000-0000-00009E030000}"/>
    <cellStyle name="Comma 3 2 17" xfId="1014" xr:uid="{00000000-0005-0000-0000-00009F030000}"/>
    <cellStyle name="Comma 3 2 17 2" xfId="1015" xr:uid="{00000000-0005-0000-0000-0000A0030000}"/>
    <cellStyle name="Comma 3 2 17 2 2" xfId="1016" xr:uid="{00000000-0005-0000-0000-0000A1030000}"/>
    <cellStyle name="Comma 3 2 17 3" xfId="1017" xr:uid="{00000000-0005-0000-0000-0000A2030000}"/>
    <cellStyle name="Comma 3 2 18" xfId="1018" xr:uid="{00000000-0005-0000-0000-0000A3030000}"/>
    <cellStyle name="Comma 3 2 19" xfId="1019" xr:uid="{00000000-0005-0000-0000-0000A4030000}"/>
    <cellStyle name="Comma 3 2 2" xfId="1020" xr:uid="{00000000-0005-0000-0000-0000A5030000}"/>
    <cellStyle name="Comma 3 2 2 10" xfId="1021" xr:uid="{00000000-0005-0000-0000-0000A6030000}"/>
    <cellStyle name="Comma 3 2 2 11" xfId="1022" xr:uid="{00000000-0005-0000-0000-0000A7030000}"/>
    <cellStyle name="Comma 3 2 2 12" xfId="1023" xr:uid="{00000000-0005-0000-0000-0000A8030000}"/>
    <cellStyle name="Comma 3 2 2 13" xfId="1024" xr:uid="{00000000-0005-0000-0000-0000A9030000}"/>
    <cellStyle name="Comma 3 2 2 14" xfId="1025" xr:uid="{00000000-0005-0000-0000-0000AA030000}"/>
    <cellStyle name="Comma 3 2 2 15" xfId="1026" xr:uid="{00000000-0005-0000-0000-0000AB030000}"/>
    <cellStyle name="Comma 3 2 2 16" xfId="1027" xr:uid="{00000000-0005-0000-0000-0000AC030000}"/>
    <cellStyle name="Comma 3 2 2 17" xfId="1028" xr:uid="{00000000-0005-0000-0000-0000AD030000}"/>
    <cellStyle name="Comma 3 2 2 18" xfId="1029" xr:uid="{00000000-0005-0000-0000-0000AE030000}"/>
    <cellStyle name="Comma 3 2 2 18 2" xfId="1030" xr:uid="{00000000-0005-0000-0000-0000AF030000}"/>
    <cellStyle name="Comma 3 2 2 19" xfId="1031" xr:uid="{00000000-0005-0000-0000-0000B0030000}"/>
    <cellStyle name="Comma 3 2 2 2" xfId="1032" xr:uid="{00000000-0005-0000-0000-0000B1030000}"/>
    <cellStyle name="Comma 3 2 2 2 10" xfId="1033" xr:uid="{00000000-0005-0000-0000-0000B2030000}"/>
    <cellStyle name="Comma 3 2 2 2 10 2" xfId="1034" xr:uid="{00000000-0005-0000-0000-0000B3030000}"/>
    <cellStyle name="Comma 3 2 2 2 10 2 2" xfId="1035" xr:uid="{00000000-0005-0000-0000-0000B4030000}"/>
    <cellStyle name="Comma 3 2 2 2 10 3" xfId="1036" xr:uid="{00000000-0005-0000-0000-0000B5030000}"/>
    <cellStyle name="Comma 3 2 2 2 11" xfId="1037" xr:uid="{00000000-0005-0000-0000-0000B6030000}"/>
    <cellStyle name="Comma 3 2 2 2 11 2" xfId="1038" xr:uid="{00000000-0005-0000-0000-0000B7030000}"/>
    <cellStyle name="Comma 3 2 2 2 11 2 2" xfId="1039" xr:uid="{00000000-0005-0000-0000-0000B8030000}"/>
    <cellStyle name="Comma 3 2 2 2 11 3" xfId="1040" xr:uid="{00000000-0005-0000-0000-0000B9030000}"/>
    <cellStyle name="Comma 3 2 2 2 12" xfId="1041" xr:uid="{00000000-0005-0000-0000-0000BA030000}"/>
    <cellStyle name="Comma 3 2 2 2 12 2" xfId="1042" xr:uid="{00000000-0005-0000-0000-0000BB030000}"/>
    <cellStyle name="Comma 3 2 2 2 12 2 2" xfId="1043" xr:uid="{00000000-0005-0000-0000-0000BC030000}"/>
    <cellStyle name="Comma 3 2 2 2 12 3" xfId="1044" xr:uid="{00000000-0005-0000-0000-0000BD030000}"/>
    <cellStyle name="Comma 3 2 2 2 13" xfId="1045" xr:uid="{00000000-0005-0000-0000-0000BE030000}"/>
    <cellStyle name="Comma 3 2 2 2 13 2" xfId="1046" xr:uid="{00000000-0005-0000-0000-0000BF030000}"/>
    <cellStyle name="Comma 3 2 2 2 13 2 2" xfId="1047" xr:uid="{00000000-0005-0000-0000-0000C0030000}"/>
    <cellStyle name="Comma 3 2 2 2 13 3" xfId="1048" xr:uid="{00000000-0005-0000-0000-0000C1030000}"/>
    <cellStyle name="Comma 3 2 2 2 14" xfId="1049" xr:uid="{00000000-0005-0000-0000-0000C2030000}"/>
    <cellStyle name="Comma 3 2 2 2 14 2" xfId="1050" xr:uid="{00000000-0005-0000-0000-0000C3030000}"/>
    <cellStyle name="Comma 3 2 2 2 14 2 2" xfId="1051" xr:uid="{00000000-0005-0000-0000-0000C4030000}"/>
    <cellStyle name="Comma 3 2 2 2 14 3" xfId="1052" xr:uid="{00000000-0005-0000-0000-0000C5030000}"/>
    <cellStyle name="Comma 3 2 2 2 15" xfId="1053" xr:uid="{00000000-0005-0000-0000-0000C6030000}"/>
    <cellStyle name="Comma 3 2 2 2 15 2" xfId="1054" xr:uid="{00000000-0005-0000-0000-0000C7030000}"/>
    <cellStyle name="Comma 3 2 2 2 15 2 2" xfId="1055" xr:uid="{00000000-0005-0000-0000-0000C8030000}"/>
    <cellStyle name="Comma 3 2 2 2 15 3" xfId="1056" xr:uid="{00000000-0005-0000-0000-0000C9030000}"/>
    <cellStyle name="Comma 3 2 2 2 16" xfId="1057" xr:uid="{00000000-0005-0000-0000-0000CA030000}"/>
    <cellStyle name="Comma 3 2 2 2 16 2" xfId="1058" xr:uid="{00000000-0005-0000-0000-0000CB030000}"/>
    <cellStyle name="Comma 3 2 2 2 16 2 2" xfId="1059" xr:uid="{00000000-0005-0000-0000-0000CC030000}"/>
    <cellStyle name="Comma 3 2 2 2 16 3" xfId="1060" xr:uid="{00000000-0005-0000-0000-0000CD030000}"/>
    <cellStyle name="Comma 3 2 2 2 17" xfId="1061" xr:uid="{00000000-0005-0000-0000-0000CE030000}"/>
    <cellStyle name="Comma 3 2 2 2 17 2" xfId="1062" xr:uid="{00000000-0005-0000-0000-0000CF030000}"/>
    <cellStyle name="Comma 3 2 2 2 17 2 2" xfId="1063" xr:uid="{00000000-0005-0000-0000-0000D0030000}"/>
    <cellStyle name="Comma 3 2 2 2 17 3" xfId="1064" xr:uid="{00000000-0005-0000-0000-0000D1030000}"/>
    <cellStyle name="Comma 3 2 2 2 2" xfId="1065" xr:uid="{00000000-0005-0000-0000-0000D2030000}"/>
    <cellStyle name="Comma 3 2 2 2 2 2" xfId="1066" xr:uid="{00000000-0005-0000-0000-0000D3030000}"/>
    <cellStyle name="Comma 3 2 2 2 2 2 2" xfId="1067" xr:uid="{00000000-0005-0000-0000-0000D4030000}"/>
    <cellStyle name="Comma 3 2 2 2 2 2 2 2" xfId="1068" xr:uid="{00000000-0005-0000-0000-0000D5030000}"/>
    <cellStyle name="Comma 3 2 2 2 2 2 2 2 2" xfId="1069" xr:uid="{00000000-0005-0000-0000-0000D6030000}"/>
    <cellStyle name="Comma 3 2 2 2 2 2 2 3" xfId="1070" xr:uid="{00000000-0005-0000-0000-0000D7030000}"/>
    <cellStyle name="Comma 3 2 2 2 2 2 3" xfId="1071" xr:uid="{00000000-0005-0000-0000-0000D8030000}"/>
    <cellStyle name="Comma 3 2 2 2 2 2 3 2" xfId="1072" xr:uid="{00000000-0005-0000-0000-0000D9030000}"/>
    <cellStyle name="Comma 3 2 2 2 2 2 3 2 2" xfId="1073" xr:uid="{00000000-0005-0000-0000-0000DA030000}"/>
    <cellStyle name="Comma 3 2 2 2 2 2 3 3" xfId="1074" xr:uid="{00000000-0005-0000-0000-0000DB030000}"/>
    <cellStyle name="Comma 3 2 2 2 2 2 4" xfId="1075" xr:uid="{00000000-0005-0000-0000-0000DC030000}"/>
    <cellStyle name="Comma 3 2 2 2 2 2 4 2" xfId="1076" xr:uid="{00000000-0005-0000-0000-0000DD030000}"/>
    <cellStyle name="Comma 3 2 2 2 2 2 4 2 2" xfId="1077" xr:uid="{00000000-0005-0000-0000-0000DE030000}"/>
    <cellStyle name="Comma 3 2 2 2 2 2 4 3" xfId="1078" xr:uid="{00000000-0005-0000-0000-0000DF030000}"/>
    <cellStyle name="Comma 3 2 2 2 2 2 5" xfId="1079" xr:uid="{00000000-0005-0000-0000-0000E0030000}"/>
    <cellStyle name="Comma 3 2 2 2 2 2 5 2" xfId="1080" xr:uid="{00000000-0005-0000-0000-0000E1030000}"/>
    <cellStyle name="Comma 3 2 2 2 2 2 5 2 2" xfId="1081" xr:uid="{00000000-0005-0000-0000-0000E2030000}"/>
    <cellStyle name="Comma 3 2 2 2 2 2 5 3" xfId="1082" xr:uid="{00000000-0005-0000-0000-0000E3030000}"/>
    <cellStyle name="Comma 3 2 2 2 2 3" xfId="1083" xr:uid="{00000000-0005-0000-0000-0000E4030000}"/>
    <cellStyle name="Comma 3 2 2 2 2 4" xfId="1084" xr:uid="{00000000-0005-0000-0000-0000E5030000}"/>
    <cellStyle name="Comma 3 2 2 2 2 5" xfId="1085" xr:uid="{00000000-0005-0000-0000-0000E6030000}"/>
    <cellStyle name="Comma 3 2 2 2 2 6" xfId="1086" xr:uid="{00000000-0005-0000-0000-0000E7030000}"/>
    <cellStyle name="Comma 3 2 2 2 2 6 2" xfId="1087" xr:uid="{00000000-0005-0000-0000-0000E8030000}"/>
    <cellStyle name="Comma 3 2 2 2 2 7" xfId="1088" xr:uid="{00000000-0005-0000-0000-0000E9030000}"/>
    <cellStyle name="Comma 3 2 2 2 3" xfId="1089" xr:uid="{00000000-0005-0000-0000-0000EA030000}"/>
    <cellStyle name="Comma 3 2 2 2 3 2" xfId="1090" xr:uid="{00000000-0005-0000-0000-0000EB030000}"/>
    <cellStyle name="Comma 3 2 2 2 3 2 2" xfId="1091" xr:uid="{00000000-0005-0000-0000-0000EC030000}"/>
    <cellStyle name="Comma 3 2 2 2 3 3" xfId="1092" xr:uid="{00000000-0005-0000-0000-0000ED030000}"/>
    <cellStyle name="Comma 3 2 2 2 4" xfId="1093" xr:uid="{00000000-0005-0000-0000-0000EE030000}"/>
    <cellStyle name="Comma 3 2 2 2 4 2" xfId="1094" xr:uid="{00000000-0005-0000-0000-0000EF030000}"/>
    <cellStyle name="Comma 3 2 2 2 4 2 2" xfId="1095" xr:uid="{00000000-0005-0000-0000-0000F0030000}"/>
    <cellStyle name="Comma 3 2 2 2 4 3" xfId="1096" xr:uid="{00000000-0005-0000-0000-0000F1030000}"/>
    <cellStyle name="Comma 3 2 2 2 5" xfId="1097" xr:uid="{00000000-0005-0000-0000-0000F2030000}"/>
    <cellStyle name="Comma 3 2 2 2 5 2" xfId="1098" xr:uid="{00000000-0005-0000-0000-0000F3030000}"/>
    <cellStyle name="Comma 3 2 2 2 5 2 2" xfId="1099" xr:uid="{00000000-0005-0000-0000-0000F4030000}"/>
    <cellStyle name="Comma 3 2 2 2 5 3" xfId="1100" xr:uid="{00000000-0005-0000-0000-0000F5030000}"/>
    <cellStyle name="Comma 3 2 2 2 6" xfId="1101" xr:uid="{00000000-0005-0000-0000-0000F6030000}"/>
    <cellStyle name="Comma 3 2 2 2 6 2" xfId="1102" xr:uid="{00000000-0005-0000-0000-0000F7030000}"/>
    <cellStyle name="Comma 3 2 2 2 6 2 2" xfId="1103" xr:uid="{00000000-0005-0000-0000-0000F8030000}"/>
    <cellStyle name="Comma 3 2 2 2 6 3" xfId="1104" xr:uid="{00000000-0005-0000-0000-0000F9030000}"/>
    <cellStyle name="Comma 3 2 2 2 7" xfId="1105" xr:uid="{00000000-0005-0000-0000-0000FA030000}"/>
    <cellStyle name="Comma 3 2 2 2 7 2" xfId="1106" xr:uid="{00000000-0005-0000-0000-0000FB030000}"/>
    <cellStyle name="Comma 3 2 2 2 7 2 2" xfId="1107" xr:uid="{00000000-0005-0000-0000-0000FC030000}"/>
    <cellStyle name="Comma 3 2 2 2 7 3" xfId="1108" xr:uid="{00000000-0005-0000-0000-0000FD030000}"/>
    <cellStyle name="Comma 3 2 2 2 8" xfId="1109" xr:uid="{00000000-0005-0000-0000-0000FE030000}"/>
    <cellStyle name="Comma 3 2 2 2 8 2" xfId="1110" xr:uid="{00000000-0005-0000-0000-0000FF030000}"/>
    <cellStyle name="Comma 3 2 2 2 8 2 2" xfId="1111" xr:uid="{00000000-0005-0000-0000-000000040000}"/>
    <cellStyle name="Comma 3 2 2 2 8 3" xfId="1112" xr:uid="{00000000-0005-0000-0000-000001040000}"/>
    <cellStyle name="Comma 3 2 2 2 9" xfId="1113" xr:uid="{00000000-0005-0000-0000-000002040000}"/>
    <cellStyle name="Comma 3 2 2 2 9 2" xfId="1114" xr:uid="{00000000-0005-0000-0000-000003040000}"/>
    <cellStyle name="Comma 3 2 2 2 9 2 2" xfId="1115" xr:uid="{00000000-0005-0000-0000-000004040000}"/>
    <cellStyle name="Comma 3 2 2 2 9 3" xfId="1116" xr:uid="{00000000-0005-0000-0000-000005040000}"/>
    <cellStyle name="Comma 3 2 2 3" xfId="1117" xr:uid="{00000000-0005-0000-0000-000006040000}"/>
    <cellStyle name="Comma 3 2 2 4" xfId="1118" xr:uid="{00000000-0005-0000-0000-000007040000}"/>
    <cellStyle name="Comma 3 2 2 5" xfId="1119" xr:uid="{00000000-0005-0000-0000-000008040000}"/>
    <cellStyle name="Comma 3 2 2 6" xfId="1120" xr:uid="{00000000-0005-0000-0000-000009040000}"/>
    <cellStyle name="Comma 3 2 2 7" xfId="1121" xr:uid="{00000000-0005-0000-0000-00000A040000}"/>
    <cellStyle name="Comma 3 2 2 8" xfId="1122" xr:uid="{00000000-0005-0000-0000-00000B040000}"/>
    <cellStyle name="Comma 3 2 2 9" xfId="1123" xr:uid="{00000000-0005-0000-0000-00000C040000}"/>
    <cellStyle name="Comma 3 2 20" xfId="1124" xr:uid="{00000000-0005-0000-0000-00000D040000}"/>
    <cellStyle name="Comma 3 2 3" xfId="1125" xr:uid="{00000000-0005-0000-0000-00000E040000}"/>
    <cellStyle name="Comma 3 2 3 2" xfId="1126" xr:uid="{00000000-0005-0000-0000-00000F040000}"/>
    <cellStyle name="Comma 3 2 4" xfId="1127" xr:uid="{00000000-0005-0000-0000-000010040000}"/>
    <cellStyle name="Comma 3 2 4 2" xfId="1128" xr:uid="{00000000-0005-0000-0000-000011040000}"/>
    <cellStyle name="Comma 3 2 5" xfId="1129" xr:uid="{00000000-0005-0000-0000-000012040000}"/>
    <cellStyle name="Comma 3 2 5 2" xfId="1130" xr:uid="{00000000-0005-0000-0000-000013040000}"/>
    <cellStyle name="Comma 3 2 6" xfId="1131" xr:uid="{00000000-0005-0000-0000-000014040000}"/>
    <cellStyle name="Comma 3 2 6 2" xfId="1132" xr:uid="{00000000-0005-0000-0000-000015040000}"/>
    <cellStyle name="Comma 3 2 7" xfId="1133" xr:uid="{00000000-0005-0000-0000-000016040000}"/>
    <cellStyle name="Comma 3 2 7 2" xfId="1134" xr:uid="{00000000-0005-0000-0000-000017040000}"/>
    <cellStyle name="Comma 3 2 8" xfId="1135" xr:uid="{00000000-0005-0000-0000-000018040000}"/>
    <cellStyle name="Comma 3 2 8 2" xfId="1136" xr:uid="{00000000-0005-0000-0000-000019040000}"/>
    <cellStyle name="Comma 3 2 9" xfId="1137" xr:uid="{00000000-0005-0000-0000-00001A040000}"/>
    <cellStyle name="Comma 3 2 9 2" xfId="1138" xr:uid="{00000000-0005-0000-0000-00001B040000}"/>
    <cellStyle name="Comma 3 20" xfId="1139" xr:uid="{00000000-0005-0000-0000-00001C040000}"/>
    <cellStyle name="Comma 3 20 2" xfId="1140" xr:uid="{00000000-0005-0000-0000-00001D040000}"/>
    <cellStyle name="Comma 3 21" xfId="1141" xr:uid="{00000000-0005-0000-0000-00001E040000}"/>
    <cellStyle name="Comma 3 21 2" xfId="1142" xr:uid="{00000000-0005-0000-0000-00001F040000}"/>
    <cellStyle name="Comma 3 22" xfId="1143" xr:uid="{00000000-0005-0000-0000-000020040000}"/>
    <cellStyle name="Comma 3 22 2" xfId="1144" xr:uid="{00000000-0005-0000-0000-000021040000}"/>
    <cellStyle name="Comma 3 23" xfId="1145" xr:uid="{00000000-0005-0000-0000-000022040000}"/>
    <cellStyle name="Comma 3 23 2" xfId="1146" xr:uid="{00000000-0005-0000-0000-000023040000}"/>
    <cellStyle name="Comma 3 24" xfId="1147" xr:uid="{00000000-0005-0000-0000-000024040000}"/>
    <cellStyle name="Comma 3 24 2" xfId="1148" xr:uid="{00000000-0005-0000-0000-000025040000}"/>
    <cellStyle name="Comma 3 25" xfId="1149" xr:uid="{00000000-0005-0000-0000-000026040000}"/>
    <cellStyle name="Comma 3 25 2" xfId="1150" xr:uid="{00000000-0005-0000-0000-000027040000}"/>
    <cellStyle name="Comma 3 26" xfId="1151" xr:uid="{00000000-0005-0000-0000-000028040000}"/>
    <cellStyle name="Comma 3 26 2" xfId="1152" xr:uid="{00000000-0005-0000-0000-000029040000}"/>
    <cellStyle name="Comma 3 27" xfId="1153" xr:uid="{00000000-0005-0000-0000-00002A040000}"/>
    <cellStyle name="Comma 3 27 2" xfId="1154" xr:uid="{00000000-0005-0000-0000-00002B040000}"/>
    <cellStyle name="Comma 3 28" xfId="1155" xr:uid="{00000000-0005-0000-0000-00002C040000}"/>
    <cellStyle name="Comma 3 28 2" xfId="1156" xr:uid="{00000000-0005-0000-0000-00002D040000}"/>
    <cellStyle name="Comma 3 29" xfId="1157" xr:uid="{00000000-0005-0000-0000-00002E040000}"/>
    <cellStyle name="Comma 3 29 2" xfId="1158" xr:uid="{00000000-0005-0000-0000-00002F040000}"/>
    <cellStyle name="Comma 3 3" xfId="1159" xr:uid="{00000000-0005-0000-0000-000030040000}"/>
    <cellStyle name="Comma 3 3 2" xfId="1160" xr:uid="{00000000-0005-0000-0000-000031040000}"/>
    <cellStyle name="Comma 3 3 2 2" xfId="1161" xr:uid="{00000000-0005-0000-0000-000032040000}"/>
    <cellStyle name="Comma 3 3 2 2 2" xfId="1162" xr:uid="{00000000-0005-0000-0000-000033040000}"/>
    <cellStyle name="Comma 3 3 2 3" xfId="1163" xr:uid="{00000000-0005-0000-0000-000034040000}"/>
    <cellStyle name="Comma 3 3 2 4" xfId="1164" xr:uid="{00000000-0005-0000-0000-000035040000}"/>
    <cellStyle name="Comma 3 3 2 5" xfId="1165" xr:uid="{00000000-0005-0000-0000-000036040000}"/>
    <cellStyle name="Comma 3 3 3" xfId="1166" xr:uid="{00000000-0005-0000-0000-000037040000}"/>
    <cellStyle name="Comma 3 3 4" xfId="1167" xr:uid="{00000000-0005-0000-0000-000038040000}"/>
    <cellStyle name="Comma 3 3 5" xfId="1168" xr:uid="{00000000-0005-0000-0000-000039040000}"/>
    <cellStyle name="Comma 3 3 6" xfId="1169" xr:uid="{00000000-0005-0000-0000-00003A040000}"/>
    <cellStyle name="Comma 3 30" xfId="1170" xr:uid="{00000000-0005-0000-0000-00003B040000}"/>
    <cellStyle name="Comma 3 30 2" xfId="1171" xr:uid="{00000000-0005-0000-0000-00003C040000}"/>
    <cellStyle name="Comma 3 31" xfId="1172" xr:uid="{00000000-0005-0000-0000-00003D040000}"/>
    <cellStyle name="Comma 3 31 2" xfId="1173" xr:uid="{00000000-0005-0000-0000-00003E040000}"/>
    <cellStyle name="Comma 3 32" xfId="1174" xr:uid="{00000000-0005-0000-0000-00003F040000}"/>
    <cellStyle name="Comma 3 32 2" xfId="1175" xr:uid="{00000000-0005-0000-0000-000040040000}"/>
    <cellStyle name="Comma 3 33" xfId="1176" xr:uid="{00000000-0005-0000-0000-000041040000}"/>
    <cellStyle name="Comma 3 33 2" xfId="1177" xr:uid="{00000000-0005-0000-0000-000042040000}"/>
    <cellStyle name="Comma 3 34" xfId="1178" xr:uid="{00000000-0005-0000-0000-000043040000}"/>
    <cellStyle name="Comma 3 34 2" xfId="1179" xr:uid="{00000000-0005-0000-0000-000044040000}"/>
    <cellStyle name="Comma 3 35" xfId="1180" xr:uid="{00000000-0005-0000-0000-000045040000}"/>
    <cellStyle name="Comma 3 35 2" xfId="1181" xr:uid="{00000000-0005-0000-0000-000046040000}"/>
    <cellStyle name="Comma 3 36" xfId="1182" xr:uid="{00000000-0005-0000-0000-000047040000}"/>
    <cellStyle name="Comma 3 36 2" xfId="1183" xr:uid="{00000000-0005-0000-0000-000048040000}"/>
    <cellStyle name="Comma 3 37" xfId="1184" xr:uid="{00000000-0005-0000-0000-000049040000}"/>
    <cellStyle name="Comma 3 37 2" xfId="1185" xr:uid="{00000000-0005-0000-0000-00004A040000}"/>
    <cellStyle name="Comma 3 38" xfId="1186" xr:uid="{00000000-0005-0000-0000-00004B040000}"/>
    <cellStyle name="Comma 3 38 2" xfId="1187" xr:uid="{00000000-0005-0000-0000-00004C040000}"/>
    <cellStyle name="Comma 3 39" xfId="1188" xr:uid="{00000000-0005-0000-0000-00004D040000}"/>
    <cellStyle name="Comma 3 39 2" xfId="1189" xr:uid="{00000000-0005-0000-0000-00004E040000}"/>
    <cellStyle name="Comma 3 4" xfId="1190" xr:uid="{00000000-0005-0000-0000-00004F040000}"/>
    <cellStyle name="Comma 3 4 2" xfId="1191" xr:uid="{00000000-0005-0000-0000-000050040000}"/>
    <cellStyle name="Comma 3 4 2 2" xfId="1192" xr:uid="{00000000-0005-0000-0000-000051040000}"/>
    <cellStyle name="Comma 3 4 2 3" xfId="1193" xr:uid="{00000000-0005-0000-0000-000052040000}"/>
    <cellStyle name="Comma 3 4 3" xfId="1194" xr:uid="{00000000-0005-0000-0000-000053040000}"/>
    <cellStyle name="Comma 3 40" xfId="1195" xr:uid="{00000000-0005-0000-0000-000054040000}"/>
    <cellStyle name="Comma 3 40 2" xfId="1196" xr:uid="{00000000-0005-0000-0000-000055040000}"/>
    <cellStyle name="Comma 3 41" xfId="1197" xr:uid="{00000000-0005-0000-0000-000056040000}"/>
    <cellStyle name="Comma 3 41 2" xfId="1198" xr:uid="{00000000-0005-0000-0000-000057040000}"/>
    <cellStyle name="Comma 3 42" xfId="1199" xr:uid="{00000000-0005-0000-0000-000058040000}"/>
    <cellStyle name="Comma 3 42 2" xfId="1200" xr:uid="{00000000-0005-0000-0000-000059040000}"/>
    <cellStyle name="Comma 3 43" xfId="1201" xr:uid="{00000000-0005-0000-0000-00005A040000}"/>
    <cellStyle name="Comma 3 43 2" xfId="1202" xr:uid="{00000000-0005-0000-0000-00005B040000}"/>
    <cellStyle name="Comma 3 44" xfId="1203" xr:uid="{00000000-0005-0000-0000-00005C040000}"/>
    <cellStyle name="Comma 3 44 2" xfId="1204" xr:uid="{00000000-0005-0000-0000-00005D040000}"/>
    <cellStyle name="Comma 3 45" xfId="1205" xr:uid="{00000000-0005-0000-0000-00005E040000}"/>
    <cellStyle name="Comma 3 45 2" xfId="1206" xr:uid="{00000000-0005-0000-0000-00005F040000}"/>
    <cellStyle name="Comma 3 46" xfId="1207" xr:uid="{00000000-0005-0000-0000-000060040000}"/>
    <cellStyle name="Comma 3 46 2" xfId="1208" xr:uid="{00000000-0005-0000-0000-000061040000}"/>
    <cellStyle name="Comma 3 47" xfId="1209" xr:uid="{00000000-0005-0000-0000-000062040000}"/>
    <cellStyle name="Comma 3 47 2" xfId="1210" xr:uid="{00000000-0005-0000-0000-000063040000}"/>
    <cellStyle name="Comma 3 48" xfId="1211" xr:uid="{00000000-0005-0000-0000-000064040000}"/>
    <cellStyle name="Comma 3 48 2" xfId="1212" xr:uid="{00000000-0005-0000-0000-000065040000}"/>
    <cellStyle name="Comma 3 49" xfId="1213" xr:uid="{00000000-0005-0000-0000-000066040000}"/>
    <cellStyle name="Comma 3 49 2" xfId="1214" xr:uid="{00000000-0005-0000-0000-000067040000}"/>
    <cellStyle name="Comma 3 5" xfId="1215" xr:uid="{00000000-0005-0000-0000-000068040000}"/>
    <cellStyle name="Comma 3 5 2" xfId="1216" xr:uid="{00000000-0005-0000-0000-000069040000}"/>
    <cellStyle name="Comma 3 5 2 2" xfId="1217" xr:uid="{00000000-0005-0000-0000-00006A040000}"/>
    <cellStyle name="Comma 3 5 2 3" xfId="1218" xr:uid="{00000000-0005-0000-0000-00006B040000}"/>
    <cellStyle name="Comma 3 5 3" xfId="1219" xr:uid="{00000000-0005-0000-0000-00006C040000}"/>
    <cellStyle name="Comma 3 50" xfId="1220" xr:uid="{00000000-0005-0000-0000-00006D040000}"/>
    <cellStyle name="Comma 3 50 2" xfId="1221" xr:uid="{00000000-0005-0000-0000-00006E040000}"/>
    <cellStyle name="Comma 3 51" xfId="1222" xr:uid="{00000000-0005-0000-0000-00006F040000}"/>
    <cellStyle name="Comma 3 51 2" xfId="1223" xr:uid="{00000000-0005-0000-0000-000070040000}"/>
    <cellStyle name="Comma 3 52" xfId="1224" xr:uid="{00000000-0005-0000-0000-000071040000}"/>
    <cellStyle name="Comma 3 52 2" xfId="1225" xr:uid="{00000000-0005-0000-0000-000072040000}"/>
    <cellStyle name="Comma 3 53" xfId="1226" xr:uid="{00000000-0005-0000-0000-000073040000}"/>
    <cellStyle name="Comma 3 53 2" xfId="1227" xr:uid="{00000000-0005-0000-0000-000074040000}"/>
    <cellStyle name="Comma 3 54" xfId="1228" xr:uid="{00000000-0005-0000-0000-000075040000}"/>
    <cellStyle name="Comma 3 54 2" xfId="1229" xr:uid="{00000000-0005-0000-0000-000076040000}"/>
    <cellStyle name="Comma 3 55" xfId="1230" xr:uid="{00000000-0005-0000-0000-000077040000}"/>
    <cellStyle name="Comma 3 55 2" xfId="1231" xr:uid="{00000000-0005-0000-0000-000078040000}"/>
    <cellStyle name="Comma 3 56" xfId="1232" xr:uid="{00000000-0005-0000-0000-000079040000}"/>
    <cellStyle name="Comma 3 56 2" xfId="1233" xr:uid="{00000000-0005-0000-0000-00007A040000}"/>
    <cellStyle name="Comma 3 57" xfId="1234" xr:uid="{00000000-0005-0000-0000-00007B040000}"/>
    <cellStyle name="Comma 3 57 2" xfId="1235" xr:uid="{00000000-0005-0000-0000-00007C040000}"/>
    <cellStyle name="Comma 3 58" xfId="1236" xr:uid="{00000000-0005-0000-0000-00007D040000}"/>
    <cellStyle name="Comma 3 58 2" xfId="1237" xr:uid="{00000000-0005-0000-0000-00007E040000}"/>
    <cellStyle name="Comma 3 59" xfId="1238" xr:uid="{00000000-0005-0000-0000-00007F040000}"/>
    <cellStyle name="Comma 3 59 2" xfId="1239" xr:uid="{00000000-0005-0000-0000-000080040000}"/>
    <cellStyle name="Comma 3 6" xfId="1240" xr:uid="{00000000-0005-0000-0000-000081040000}"/>
    <cellStyle name="Comma 3 6 2" xfId="1241" xr:uid="{00000000-0005-0000-0000-000082040000}"/>
    <cellStyle name="Comma 3 6 2 2" xfId="1242" xr:uid="{00000000-0005-0000-0000-000083040000}"/>
    <cellStyle name="Comma 3 6 2 3" xfId="1243" xr:uid="{00000000-0005-0000-0000-000084040000}"/>
    <cellStyle name="Comma 3 6 3" xfId="1244" xr:uid="{00000000-0005-0000-0000-000085040000}"/>
    <cellStyle name="Comma 3 60" xfId="1245" xr:uid="{00000000-0005-0000-0000-000086040000}"/>
    <cellStyle name="Comma 3 60 2" xfId="1246" xr:uid="{00000000-0005-0000-0000-000087040000}"/>
    <cellStyle name="Comma 3 61" xfId="1247" xr:uid="{00000000-0005-0000-0000-000088040000}"/>
    <cellStyle name="Comma 3 61 2" xfId="1248" xr:uid="{00000000-0005-0000-0000-000089040000}"/>
    <cellStyle name="Comma 3 62" xfId="1249" xr:uid="{00000000-0005-0000-0000-00008A040000}"/>
    <cellStyle name="Comma 3 63" xfId="1250" xr:uid="{00000000-0005-0000-0000-00008B040000}"/>
    <cellStyle name="Comma 3 64" xfId="1251" xr:uid="{00000000-0005-0000-0000-00008C040000}"/>
    <cellStyle name="Comma 3 65" xfId="1252" xr:uid="{00000000-0005-0000-0000-00008D040000}"/>
    <cellStyle name="Comma 3 66" xfId="1253" xr:uid="{00000000-0005-0000-0000-00008E040000}"/>
    <cellStyle name="Comma 3 67" xfId="1254" xr:uid="{00000000-0005-0000-0000-00008F040000}"/>
    <cellStyle name="Comma 3 68" xfId="1255" xr:uid="{00000000-0005-0000-0000-000090040000}"/>
    <cellStyle name="Comma 3 69" xfId="1256" xr:uid="{00000000-0005-0000-0000-000091040000}"/>
    <cellStyle name="Comma 3 7" xfId="1257" xr:uid="{00000000-0005-0000-0000-000092040000}"/>
    <cellStyle name="Comma 3 7 2" xfId="1258" xr:uid="{00000000-0005-0000-0000-000093040000}"/>
    <cellStyle name="Comma 3 7 2 2" xfId="1259" xr:uid="{00000000-0005-0000-0000-000094040000}"/>
    <cellStyle name="Comma 3 7 2 3" xfId="1260" xr:uid="{00000000-0005-0000-0000-000095040000}"/>
    <cellStyle name="Comma 3 7 3" xfId="1261" xr:uid="{00000000-0005-0000-0000-000096040000}"/>
    <cellStyle name="Comma 3 70" xfId="1262" xr:uid="{00000000-0005-0000-0000-000097040000}"/>
    <cellStyle name="Comma 3 71" xfId="1263" xr:uid="{00000000-0005-0000-0000-000098040000}"/>
    <cellStyle name="Comma 3 72" xfId="1264" xr:uid="{00000000-0005-0000-0000-000099040000}"/>
    <cellStyle name="Comma 3 73" xfId="1265" xr:uid="{00000000-0005-0000-0000-00009A040000}"/>
    <cellStyle name="Comma 3 74" xfId="1266" xr:uid="{00000000-0005-0000-0000-00009B040000}"/>
    <cellStyle name="Comma 3 75" xfId="1267" xr:uid="{00000000-0005-0000-0000-00009C040000}"/>
    <cellStyle name="Comma 3 76" xfId="1268" xr:uid="{00000000-0005-0000-0000-00009D040000}"/>
    <cellStyle name="Comma 3 77" xfId="1269" xr:uid="{00000000-0005-0000-0000-00009E040000}"/>
    <cellStyle name="Comma 3 78" xfId="1270" xr:uid="{00000000-0005-0000-0000-00009F040000}"/>
    <cellStyle name="Comma 3 79" xfId="1271" xr:uid="{00000000-0005-0000-0000-0000A0040000}"/>
    <cellStyle name="Comma 3 8" xfId="1272" xr:uid="{00000000-0005-0000-0000-0000A1040000}"/>
    <cellStyle name="Comma 3 8 2" xfId="1273" xr:uid="{00000000-0005-0000-0000-0000A2040000}"/>
    <cellStyle name="Comma 3 8 2 2" xfId="1274" xr:uid="{00000000-0005-0000-0000-0000A3040000}"/>
    <cellStyle name="Comma 3 8 2 3" xfId="1275" xr:uid="{00000000-0005-0000-0000-0000A4040000}"/>
    <cellStyle name="Comma 3 8 3" xfId="1276" xr:uid="{00000000-0005-0000-0000-0000A5040000}"/>
    <cellStyle name="Comma 3 80" xfId="1277" xr:uid="{00000000-0005-0000-0000-0000A6040000}"/>
    <cellStyle name="Comma 3 81" xfId="1278" xr:uid="{00000000-0005-0000-0000-0000A7040000}"/>
    <cellStyle name="Comma 3 82" xfId="1279" xr:uid="{00000000-0005-0000-0000-0000A8040000}"/>
    <cellStyle name="Comma 3 83" xfId="1280" xr:uid="{00000000-0005-0000-0000-0000A9040000}"/>
    <cellStyle name="Comma 3 84" xfId="1281" xr:uid="{00000000-0005-0000-0000-0000AA040000}"/>
    <cellStyle name="Comma 3 85" xfId="1282" xr:uid="{00000000-0005-0000-0000-0000AB040000}"/>
    <cellStyle name="Comma 3 86" xfId="1283" xr:uid="{00000000-0005-0000-0000-0000AC040000}"/>
    <cellStyle name="Comma 3 87" xfId="1284" xr:uid="{00000000-0005-0000-0000-0000AD040000}"/>
    <cellStyle name="Comma 3 88" xfId="1285" xr:uid="{00000000-0005-0000-0000-0000AE040000}"/>
    <cellStyle name="Comma 3 89" xfId="1286" xr:uid="{00000000-0005-0000-0000-0000AF040000}"/>
    <cellStyle name="Comma 3 9" xfId="1287" xr:uid="{00000000-0005-0000-0000-0000B0040000}"/>
    <cellStyle name="Comma 3 9 2" xfId="1288" xr:uid="{00000000-0005-0000-0000-0000B1040000}"/>
    <cellStyle name="Comma 3 9 2 2" xfId="1289" xr:uid="{00000000-0005-0000-0000-0000B2040000}"/>
    <cellStyle name="Comma 3 9 2 3" xfId="1290" xr:uid="{00000000-0005-0000-0000-0000B3040000}"/>
    <cellStyle name="Comma 3 9 3" xfId="1291" xr:uid="{00000000-0005-0000-0000-0000B4040000}"/>
    <cellStyle name="Comma 3 90" xfId="1292" xr:uid="{00000000-0005-0000-0000-0000B5040000}"/>
    <cellStyle name="Comma 3 91" xfId="1293" xr:uid="{00000000-0005-0000-0000-0000B6040000}"/>
    <cellStyle name="Comma 3 92" xfId="1294" xr:uid="{00000000-0005-0000-0000-0000B7040000}"/>
    <cellStyle name="Comma 3 93" xfId="1295" xr:uid="{00000000-0005-0000-0000-0000B8040000}"/>
    <cellStyle name="Comma 3 94" xfId="1296" xr:uid="{00000000-0005-0000-0000-0000B9040000}"/>
    <cellStyle name="Comma 3 95" xfId="1297" xr:uid="{00000000-0005-0000-0000-0000BA040000}"/>
    <cellStyle name="Comma 3 96" xfId="1298" xr:uid="{00000000-0005-0000-0000-0000BB040000}"/>
    <cellStyle name="Comma 3 97" xfId="1299" xr:uid="{00000000-0005-0000-0000-0000BC040000}"/>
    <cellStyle name="Comma 3 98" xfId="1300" xr:uid="{00000000-0005-0000-0000-0000BD040000}"/>
    <cellStyle name="Comma 3 99" xfId="1301" xr:uid="{00000000-0005-0000-0000-0000BE040000}"/>
    <cellStyle name="Comma 30" xfId="1302" xr:uid="{00000000-0005-0000-0000-0000BF040000}"/>
    <cellStyle name="Comma 30 2" xfId="1303" xr:uid="{00000000-0005-0000-0000-0000C0040000}"/>
    <cellStyle name="Comma 31" xfId="1304" xr:uid="{00000000-0005-0000-0000-0000C1040000}"/>
    <cellStyle name="Comma 32" xfId="1305" xr:uid="{00000000-0005-0000-0000-0000C2040000}"/>
    <cellStyle name="Comma 33" xfId="1306" xr:uid="{00000000-0005-0000-0000-0000C3040000}"/>
    <cellStyle name="Comma 34" xfId="1307" xr:uid="{00000000-0005-0000-0000-0000C4040000}"/>
    <cellStyle name="Comma 35" xfId="1308" xr:uid="{00000000-0005-0000-0000-0000C5040000}"/>
    <cellStyle name="Comma 36" xfId="1309" xr:uid="{00000000-0005-0000-0000-0000C6040000}"/>
    <cellStyle name="Comma 37" xfId="1310" xr:uid="{00000000-0005-0000-0000-0000C7040000}"/>
    <cellStyle name="Comma 38" xfId="1311" xr:uid="{00000000-0005-0000-0000-0000C8040000}"/>
    <cellStyle name="Comma 39" xfId="1312" xr:uid="{00000000-0005-0000-0000-0000C9040000}"/>
    <cellStyle name="Comma 39 2" xfId="1313" xr:uid="{00000000-0005-0000-0000-0000CA040000}"/>
    <cellStyle name="Comma 4" xfId="72" xr:uid="{E5636076-7862-4AC4-801B-314DC443A854}"/>
    <cellStyle name="Comma 4 10" xfId="1315" xr:uid="{00000000-0005-0000-0000-0000CC040000}"/>
    <cellStyle name="Comma 4 11" xfId="1316" xr:uid="{00000000-0005-0000-0000-0000CD040000}"/>
    <cellStyle name="Comma 4 12" xfId="1317" xr:uid="{00000000-0005-0000-0000-0000CE040000}"/>
    <cellStyle name="Comma 4 13" xfId="1318" xr:uid="{00000000-0005-0000-0000-0000CF040000}"/>
    <cellStyle name="Comma 4 13 2" xfId="1319" xr:uid="{00000000-0005-0000-0000-0000D0040000}"/>
    <cellStyle name="Comma 4 13 2 2" xfId="1320" xr:uid="{00000000-0005-0000-0000-0000D1040000}"/>
    <cellStyle name="Comma 4 13 3" xfId="1321" xr:uid="{00000000-0005-0000-0000-0000D2040000}"/>
    <cellStyle name="Comma 4 13 4" xfId="1322" xr:uid="{00000000-0005-0000-0000-0000D3040000}"/>
    <cellStyle name="Comma 4 14" xfId="1323" xr:uid="{00000000-0005-0000-0000-0000D4040000}"/>
    <cellStyle name="Comma 4 15" xfId="1324" xr:uid="{00000000-0005-0000-0000-0000D5040000}"/>
    <cellStyle name="Comma 4 16" xfId="1325" xr:uid="{00000000-0005-0000-0000-0000D6040000}"/>
    <cellStyle name="Comma 4 17" xfId="1326" xr:uid="{00000000-0005-0000-0000-0000D7040000}"/>
    <cellStyle name="Comma 4 18" xfId="1314" xr:uid="{00000000-0005-0000-0000-0000CB040000}"/>
    <cellStyle name="Comma 4 2" xfId="1327" xr:uid="{00000000-0005-0000-0000-0000D8040000}"/>
    <cellStyle name="Comma 4 2 10" xfId="1328" xr:uid="{00000000-0005-0000-0000-0000D9040000}"/>
    <cellStyle name="Comma 4 2 10 2" xfId="1329" xr:uid="{00000000-0005-0000-0000-0000DA040000}"/>
    <cellStyle name="Comma 4 2 10 2 2" xfId="1330" xr:uid="{00000000-0005-0000-0000-0000DB040000}"/>
    <cellStyle name="Comma 4 2 10 3" xfId="1331" xr:uid="{00000000-0005-0000-0000-0000DC040000}"/>
    <cellStyle name="Comma 4 2 11" xfId="1332" xr:uid="{00000000-0005-0000-0000-0000DD040000}"/>
    <cellStyle name="Comma 4 2 11 2" xfId="1333" xr:uid="{00000000-0005-0000-0000-0000DE040000}"/>
    <cellStyle name="Comma 4 2 11 2 2" xfId="1334" xr:uid="{00000000-0005-0000-0000-0000DF040000}"/>
    <cellStyle name="Comma 4 2 11 3" xfId="1335" xr:uid="{00000000-0005-0000-0000-0000E0040000}"/>
    <cellStyle name="Comma 4 2 12" xfId="1336" xr:uid="{00000000-0005-0000-0000-0000E1040000}"/>
    <cellStyle name="Comma 4 2 12 2" xfId="1337" xr:uid="{00000000-0005-0000-0000-0000E2040000}"/>
    <cellStyle name="Comma 4 2 13" xfId="1338" xr:uid="{00000000-0005-0000-0000-0000E3040000}"/>
    <cellStyle name="Comma 4 2 13 2" xfId="1339" xr:uid="{00000000-0005-0000-0000-0000E4040000}"/>
    <cellStyle name="Comma 4 2 14" xfId="1340" xr:uid="{00000000-0005-0000-0000-0000E5040000}"/>
    <cellStyle name="Comma 4 2 2" xfId="1341" xr:uid="{00000000-0005-0000-0000-0000E6040000}"/>
    <cellStyle name="Comma 4 2 2 2" xfId="1342" xr:uid="{00000000-0005-0000-0000-0000E7040000}"/>
    <cellStyle name="Comma 4 2 2 2 2" xfId="1343" xr:uid="{00000000-0005-0000-0000-0000E8040000}"/>
    <cellStyle name="Comma 4 2 2 3" xfId="1344" xr:uid="{00000000-0005-0000-0000-0000E9040000}"/>
    <cellStyle name="Comma 4 2 3" xfId="1345" xr:uid="{00000000-0005-0000-0000-0000EA040000}"/>
    <cellStyle name="Comma 4 2 3 2" xfId="1346" xr:uid="{00000000-0005-0000-0000-0000EB040000}"/>
    <cellStyle name="Comma 4 2 3 2 2" xfId="1347" xr:uid="{00000000-0005-0000-0000-0000EC040000}"/>
    <cellStyle name="Comma 4 2 3 3" xfId="1348" xr:uid="{00000000-0005-0000-0000-0000ED040000}"/>
    <cellStyle name="Comma 4 2 4" xfId="1349" xr:uid="{00000000-0005-0000-0000-0000EE040000}"/>
    <cellStyle name="Comma 4 2 4 2" xfId="1350" xr:uid="{00000000-0005-0000-0000-0000EF040000}"/>
    <cellStyle name="Comma 4 2 4 2 2" xfId="1351" xr:uid="{00000000-0005-0000-0000-0000F0040000}"/>
    <cellStyle name="Comma 4 2 4 3" xfId="1352" xr:uid="{00000000-0005-0000-0000-0000F1040000}"/>
    <cellStyle name="Comma 4 2 5" xfId="1353" xr:uid="{00000000-0005-0000-0000-0000F2040000}"/>
    <cellStyle name="Comma 4 2 5 2" xfId="1354" xr:uid="{00000000-0005-0000-0000-0000F3040000}"/>
    <cellStyle name="Comma 4 2 5 2 2" xfId="1355" xr:uid="{00000000-0005-0000-0000-0000F4040000}"/>
    <cellStyle name="Comma 4 2 5 3" xfId="1356" xr:uid="{00000000-0005-0000-0000-0000F5040000}"/>
    <cellStyle name="Comma 4 2 6" xfId="1357" xr:uid="{00000000-0005-0000-0000-0000F6040000}"/>
    <cellStyle name="Comma 4 2 6 2" xfId="1358" xr:uid="{00000000-0005-0000-0000-0000F7040000}"/>
    <cellStyle name="Comma 4 2 6 2 2" xfId="1359" xr:uid="{00000000-0005-0000-0000-0000F8040000}"/>
    <cellStyle name="Comma 4 2 6 3" xfId="1360" xr:uid="{00000000-0005-0000-0000-0000F9040000}"/>
    <cellStyle name="Comma 4 2 7" xfId="1361" xr:uid="{00000000-0005-0000-0000-0000FA040000}"/>
    <cellStyle name="Comma 4 2 7 2" xfId="1362" xr:uid="{00000000-0005-0000-0000-0000FB040000}"/>
    <cellStyle name="Comma 4 2 7 2 2" xfId="1363" xr:uid="{00000000-0005-0000-0000-0000FC040000}"/>
    <cellStyle name="Comma 4 2 7 3" xfId="1364" xr:uid="{00000000-0005-0000-0000-0000FD040000}"/>
    <cellStyle name="Comma 4 2 8" xfId="1365" xr:uid="{00000000-0005-0000-0000-0000FE040000}"/>
    <cellStyle name="Comma 4 2 8 2" xfId="1366" xr:uid="{00000000-0005-0000-0000-0000FF040000}"/>
    <cellStyle name="Comma 4 2 8 2 2" xfId="1367" xr:uid="{00000000-0005-0000-0000-000000050000}"/>
    <cellStyle name="Comma 4 2 8 3" xfId="1368" xr:uid="{00000000-0005-0000-0000-000001050000}"/>
    <cellStyle name="Comma 4 2 9" xfId="1369" xr:uid="{00000000-0005-0000-0000-000002050000}"/>
    <cellStyle name="Comma 4 2 9 2" xfId="1370" xr:uid="{00000000-0005-0000-0000-000003050000}"/>
    <cellStyle name="Comma 4 2 9 2 2" xfId="1371" xr:uid="{00000000-0005-0000-0000-000004050000}"/>
    <cellStyle name="Comma 4 2 9 3" xfId="1372" xr:uid="{00000000-0005-0000-0000-000005050000}"/>
    <cellStyle name="Comma 4 3" xfId="1373" xr:uid="{00000000-0005-0000-0000-000006050000}"/>
    <cellStyle name="Comma 4 3 2" xfId="1374" xr:uid="{00000000-0005-0000-0000-000007050000}"/>
    <cellStyle name="Comma 4 3 2 2" xfId="1375" xr:uid="{00000000-0005-0000-0000-000008050000}"/>
    <cellStyle name="Comma 4 3 3" xfId="1376" xr:uid="{00000000-0005-0000-0000-000009050000}"/>
    <cellStyle name="Comma 4 3 4" xfId="1377" xr:uid="{00000000-0005-0000-0000-00000A050000}"/>
    <cellStyle name="Comma 4 4" xfId="1378" xr:uid="{00000000-0005-0000-0000-00000B050000}"/>
    <cellStyle name="Comma 4 5" xfId="1379" xr:uid="{00000000-0005-0000-0000-00000C050000}"/>
    <cellStyle name="Comma 4 6" xfId="1380" xr:uid="{00000000-0005-0000-0000-00000D050000}"/>
    <cellStyle name="Comma 4 7" xfId="1381" xr:uid="{00000000-0005-0000-0000-00000E050000}"/>
    <cellStyle name="Comma 4 8" xfId="1382" xr:uid="{00000000-0005-0000-0000-00000F050000}"/>
    <cellStyle name="Comma 4 9" xfId="1383" xr:uid="{00000000-0005-0000-0000-000010050000}"/>
    <cellStyle name="Comma 40" xfId="1384" xr:uid="{00000000-0005-0000-0000-000011050000}"/>
    <cellStyle name="Comma 41" xfId="1385" xr:uid="{00000000-0005-0000-0000-000012050000}"/>
    <cellStyle name="Comma 42" xfId="1386" xr:uid="{00000000-0005-0000-0000-000013050000}"/>
    <cellStyle name="Comma 43" xfId="1387" xr:uid="{00000000-0005-0000-0000-000014050000}"/>
    <cellStyle name="Comma 44" xfId="1388" xr:uid="{00000000-0005-0000-0000-000015050000}"/>
    <cellStyle name="Comma 45" xfId="1389" xr:uid="{00000000-0005-0000-0000-000016050000}"/>
    <cellStyle name="Comma 46" xfId="1390" xr:uid="{00000000-0005-0000-0000-000017050000}"/>
    <cellStyle name="Comma 47" xfId="1391" xr:uid="{00000000-0005-0000-0000-000018050000}"/>
    <cellStyle name="Comma 48" xfId="1392" xr:uid="{00000000-0005-0000-0000-000019050000}"/>
    <cellStyle name="Comma 49" xfId="1393" xr:uid="{00000000-0005-0000-0000-00001A050000}"/>
    <cellStyle name="Comma 5" xfId="42" xr:uid="{00000000-0005-0000-0000-000004000000}"/>
    <cellStyle name="Comma 5 10" xfId="1395" xr:uid="{00000000-0005-0000-0000-00001C050000}"/>
    <cellStyle name="Comma 5 10 2" xfId="1396" xr:uid="{00000000-0005-0000-0000-00001D050000}"/>
    <cellStyle name="Comma 5 10 2 2" xfId="1397" xr:uid="{00000000-0005-0000-0000-00001E050000}"/>
    <cellStyle name="Comma 5 10 2 3" xfId="1398" xr:uid="{00000000-0005-0000-0000-00001F050000}"/>
    <cellStyle name="Comma 5 10 3" xfId="1399" xr:uid="{00000000-0005-0000-0000-000020050000}"/>
    <cellStyle name="Comma 5 100" xfId="1400" xr:uid="{00000000-0005-0000-0000-000021050000}"/>
    <cellStyle name="Comma 5 101" xfId="1401" xr:uid="{00000000-0005-0000-0000-000022050000}"/>
    <cellStyle name="Comma 5 102" xfId="1402" xr:uid="{00000000-0005-0000-0000-000023050000}"/>
    <cellStyle name="Comma 5 103" xfId="1403" xr:uid="{00000000-0005-0000-0000-000024050000}"/>
    <cellStyle name="Comma 5 104" xfId="1404" xr:uid="{00000000-0005-0000-0000-000025050000}"/>
    <cellStyle name="Comma 5 105" xfId="1405" xr:uid="{00000000-0005-0000-0000-000026050000}"/>
    <cellStyle name="Comma 5 106" xfId="1406" xr:uid="{00000000-0005-0000-0000-000027050000}"/>
    <cellStyle name="Comma 5 107" xfId="1407" xr:uid="{00000000-0005-0000-0000-000028050000}"/>
    <cellStyle name="Comma 5 108" xfId="1408" xr:uid="{00000000-0005-0000-0000-000029050000}"/>
    <cellStyle name="Comma 5 109" xfId="1409" xr:uid="{00000000-0005-0000-0000-00002A050000}"/>
    <cellStyle name="Comma 5 11" xfId="1410" xr:uid="{00000000-0005-0000-0000-00002B050000}"/>
    <cellStyle name="Comma 5 11 2" xfId="1411" xr:uid="{00000000-0005-0000-0000-00002C050000}"/>
    <cellStyle name="Comma 5 11 2 2" xfId="1412" xr:uid="{00000000-0005-0000-0000-00002D050000}"/>
    <cellStyle name="Comma 5 11 2 3" xfId="1413" xr:uid="{00000000-0005-0000-0000-00002E050000}"/>
    <cellStyle name="Comma 5 11 3" xfId="1414" xr:uid="{00000000-0005-0000-0000-00002F050000}"/>
    <cellStyle name="Comma 5 110" xfId="1415" xr:uid="{00000000-0005-0000-0000-000030050000}"/>
    <cellStyle name="Comma 5 111" xfId="1416" xr:uid="{00000000-0005-0000-0000-000031050000}"/>
    <cellStyle name="Comma 5 112" xfId="1417" xr:uid="{00000000-0005-0000-0000-000032050000}"/>
    <cellStyle name="Comma 5 113" xfId="1418" xr:uid="{00000000-0005-0000-0000-000033050000}"/>
    <cellStyle name="Comma 5 114" xfId="1419" xr:uid="{00000000-0005-0000-0000-000034050000}"/>
    <cellStyle name="Comma 5 115" xfId="1420" xr:uid="{00000000-0005-0000-0000-000035050000}"/>
    <cellStyle name="Comma 5 116" xfId="1421" xr:uid="{00000000-0005-0000-0000-000036050000}"/>
    <cellStyle name="Comma 5 117" xfId="1422" xr:uid="{00000000-0005-0000-0000-000037050000}"/>
    <cellStyle name="Comma 5 118" xfId="1423" xr:uid="{00000000-0005-0000-0000-000038050000}"/>
    <cellStyle name="Comma 5 119" xfId="1424" xr:uid="{00000000-0005-0000-0000-000039050000}"/>
    <cellStyle name="Comma 5 12" xfId="1425" xr:uid="{00000000-0005-0000-0000-00003A050000}"/>
    <cellStyle name="Comma 5 12 2" xfId="1426" xr:uid="{00000000-0005-0000-0000-00003B050000}"/>
    <cellStyle name="Comma 5 12 2 2" xfId="1427" xr:uid="{00000000-0005-0000-0000-00003C050000}"/>
    <cellStyle name="Comma 5 12 2 3" xfId="1428" xr:uid="{00000000-0005-0000-0000-00003D050000}"/>
    <cellStyle name="Comma 5 12 3" xfId="1429" xr:uid="{00000000-0005-0000-0000-00003E050000}"/>
    <cellStyle name="Comma 5 120" xfId="1430" xr:uid="{00000000-0005-0000-0000-00003F050000}"/>
    <cellStyle name="Comma 5 121" xfId="1431" xr:uid="{00000000-0005-0000-0000-000040050000}"/>
    <cellStyle name="Comma 5 122" xfId="1432" xr:uid="{00000000-0005-0000-0000-000041050000}"/>
    <cellStyle name="Comma 5 123" xfId="1433" xr:uid="{00000000-0005-0000-0000-000042050000}"/>
    <cellStyle name="Comma 5 124" xfId="1434" xr:uid="{00000000-0005-0000-0000-000043050000}"/>
    <cellStyle name="Comma 5 125" xfId="1435" xr:uid="{00000000-0005-0000-0000-000044050000}"/>
    <cellStyle name="Comma 5 126" xfId="1436" xr:uid="{00000000-0005-0000-0000-000045050000}"/>
    <cellStyle name="Comma 5 127" xfId="1437" xr:uid="{00000000-0005-0000-0000-000046050000}"/>
    <cellStyle name="Comma 5 128" xfId="1438" xr:uid="{00000000-0005-0000-0000-000047050000}"/>
    <cellStyle name="Comma 5 129" xfId="1439" xr:uid="{00000000-0005-0000-0000-000048050000}"/>
    <cellStyle name="Comma 5 13" xfId="1440" xr:uid="{00000000-0005-0000-0000-000049050000}"/>
    <cellStyle name="Comma 5 13 2" xfId="1441" xr:uid="{00000000-0005-0000-0000-00004A050000}"/>
    <cellStyle name="Comma 5 13 2 2" xfId="1442" xr:uid="{00000000-0005-0000-0000-00004B050000}"/>
    <cellStyle name="Comma 5 13 2 3" xfId="1443" xr:uid="{00000000-0005-0000-0000-00004C050000}"/>
    <cellStyle name="Comma 5 13 3" xfId="1444" xr:uid="{00000000-0005-0000-0000-00004D050000}"/>
    <cellStyle name="Comma 5 13 3 2" xfId="1445" xr:uid="{00000000-0005-0000-0000-00004E050000}"/>
    <cellStyle name="Comma 5 130" xfId="1446" xr:uid="{00000000-0005-0000-0000-00004F050000}"/>
    <cellStyle name="Comma 5 131" xfId="1447" xr:uid="{00000000-0005-0000-0000-000050050000}"/>
    <cellStyle name="Comma 5 132" xfId="1448" xr:uid="{00000000-0005-0000-0000-000051050000}"/>
    <cellStyle name="Comma 5 133" xfId="1449" xr:uid="{00000000-0005-0000-0000-000052050000}"/>
    <cellStyle name="Comma 5 134" xfId="1450" xr:uid="{00000000-0005-0000-0000-000053050000}"/>
    <cellStyle name="Comma 5 135" xfId="1451" xr:uid="{00000000-0005-0000-0000-000054050000}"/>
    <cellStyle name="Comma 5 136" xfId="1452" xr:uid="{00000000-0005-0000-0000-000055050000}"/>
    <cellStyle name="Comma 5 137" xfId="1453" xr:uid="{00000000-0005-0000-0000-000056050000}"/>
    <cellStyle name="Comma 5 138" xfId="1394" xr:uid="{00000000-0005-0000-0000-00001B050000}"/>
    <cellStyle name="Comma 5 14" xfId="1454" xr:uid="{00000000-0005-0000-0000-000057050000}"/>
    <cellStyle name="Comma 5 14 2" xfId="1455" xr:uid="{00000000-0005-0000-0000-000058050000}"/>
    <cellStyle name="Comma 5 14 3" xfId="1456" xr:uid="{00000000-0005-0000-0000-000059050000}"/>
    <cellStyle name="Comma 5 14 4" xfId="1457" xr:uid="{00000000-0005-0000-0000-00005A050000}"/>
    <cellStyle name="Comma 5 15" xfId="1458" xr:uid="{00000000-0005-0000-0000-00005B050000}"/>
    <cellStyle name="Comma 5 15 2" xfId="1459" xr:uid="{00000000-0005-0000-0000-00005C050000}"/>
    <cellStyle name="Comma 5 16" xfId="1460" xr:uid="{00000000-0005-0000-0000-00005D050000}"/>
    <cellStyle name="Comma 5 16 2" xfId="1461" xr:uid="{00000000-0005-0000-0000-00005E050000}"/>
    <cellStyle name="Comma 5 17" xfId="1462" xr:uid="{00000000-0005-0000-0000-00005F050000}"/>
    <cellStyle name="Comma 5 17 2" xfId="1463" xr:uid="{00000000-0005-0000-0000-000060050000}"/>
    <cellStyle name="Comma 5 18" xfId="1464" xr:uid="{00000000-0005-0000-0000-000061050000}"/>
    <cellStyle name="Comma 5 18 2" xfId="1465" xr:uid="{00000000-0005-0000-0000-000062050000}"/>
    <cellStyle name="Comma 5 19" xfId="1466" xr:uid="{00000000-0005-0000-0000-000063050000}"/>
    <cellStyle name="Comma 5 19 2" xfId="1467" xr:uid="{00000000-0005-0000-0000-000064050000}"/>
    <cellStyle name="Comma 5 2" xfId="1468" xr:uid="{00000000-0005-0000-0000-000065050000}"/>
    <cellStyle name="Comma 5 2 10" xfId="1469" xr:uid="{00000000-0005-0000-0000-000066050000}"/>
    <cellStyle name="Comma 5 2 10 2" xfId="1470" xr:uid="{00000000-0005-0000-0000-000067050000}"/>
    <cellStyle name="Comma 5 2 11" xfId="1471" xr:uid="{00000000-0005-0000-0000-000068050000}"/>
    <cellStyle name="Comma 5 2 11 2" xfId="1472" xr:uid="{00000000-0005-0000-0000-000069050000}"/>
    <cellStyle name="Comma 5 2 12" xfId="1473" xr:uid="{00000000-0005-0000-0000-00006A050000}"/>
    <cellStyle name="Comma 5 2 13" xfId="1474" xr:uid="{00000000-0005-0000-0000-00006B050000}"/>
    <cellStyle name="Comma 5 2 14" xfId="1475" xr:uid="{00000000-0005-0000-0000-00006C050000}"/>
    <cellStyle name="Comma 5 2 14 2" xfId="1476" xr:uid="{00000000-0005-0000-0000-00006D050000}"/>
    <cellStyle name="Comma 5 2 15" xfId="1477" xr:uid="{00000000-0005-0000-0000-00006E050000}"/>
    <cellStyle name="Comma 5 2 2" xfId="1478" xr:uid="{00000000-0005-0000-0000-00006F050000}"/>
    <cellStyle name="Comma 5 2 2 10" xfId="1479" xr:uid="{00000000-0005-0000-0000-000070050000}"/>
    <cellStyle name="Comma 5 2 2 10 2" xfId="1480" xr:uid="{00000000-0005-0000-0000-000071050000}"/>
    <cellStyle name="Comma 5 2 2 10 2 2" xfId="1481" xr:uid="{00000000-0005-0000-0000-000072050000}"/>
    <cellStyle name="Comma 5 2 2 10 3" xfId="1482" xr:uid="{00000000-0005-0000-0000-000073050000}"/>
    <cellStyle name="Comma 5 2 2 11" xfId="1483" xr:uid="{00000000-0005-0000-0000-000074050000}"/>
    <cellStyle name="Comma 5 2 2 11 2" xfId="1484" xr:uid="{00000000-0005-0000-0000-000075050000}"/>
    <cellStyle name="Comma 5 2 2 11 2 2" xfId="1485" xr:uid="{00000000-0005-0000-0000-000076050000}"/>
    <cellStyle name="Comma 5 2 2 11 3" xfId="1486" xr:uid="{00000000-0005-0000-0000-000077050000}"/>
    <cellStyle name="Comma 5 2 2 12" xfId="1487" xr:uid="{00000000-0005-0000-0000-000078050000}"/>
    <cellStyle name="Comma 5 2 2 12 2" xfId="1488" xr:uid="{00000000-0005-0000-0000-000079050000}"/>
    <cellStyle name="Comma 5 2 2 12 2 2" xfId="1489" xr:uid="{00000000-0005-0000-0000-00007A050000}"/>
    <cellStyle name="Comma 5 2 2 12 3" xfId="1490" xr:uid="{00000000-0005-0000-0000-00007B050000}"/>
    <cellStyle name="Comma 5 2 2 12 4" xfId="1491" xr:uid="{00000000-0005-0000-0000-00007C050000}"/>
    <cellStyle name="Comma 5 2 2 13" xfId="1492" xr:uid="{00000000-0005-0000-0000-00007D050000}"/>
    <cellStyle name="Comma 5 2 2 13 2" xfId="1493" xr:uid="{00000000-0005-0000-0000-00007E050000}"/>
    <cellStyle name="Comma 5 2 2 13 2 2" xfId="1494" xr:uid="{00000000-0005-0000-0000-00007F050000}"/>
    <cellStyle name="Comma 5 2 2 13 3" xfId="1495" xr:uid="{00000000-0005-0000-0000-000080050000}"/>
    <cellStyle name="Comma 5 2 2 14" xfId="1496" xr:uid="{00000000-0005-0000-0000-000081050000}"/>
    <cellStyle name="Comma 5 2 2 15" xfId="1497" xr:uid="{00000000-0005-0000-0000-000082050000}"/>
    <cellStyle name="Comma 5 2 2 2" xfId="1498" xr:uid="{00000000-0005-0000-0000-000083050000}"/>
    <cellStyle name="Comma 5 2 2 2 2" xfId="1499" xr:uid="{00000000-0005-0000-0000-000084050000}"/>
    <cellStyle name="Comma 5 2 2 2 2 2" xfId="1500" xr:uid="{00000000-0005-0000-0000-000085050000}"/>
    <cellStyle name="Comma 5 2 2 2 3" xfId="1501" xr:uid="{00000000-0005-0000-0000-000086050000}"/>
    <cellStyle name="Comma 5 2 2 3" xfId="1502" xr:uid="{00000000-0005-0000-0000-000087050000}"/>
    <cellStyle name="Comma 5 2 2 3 2" xfId="1503" xr:uid="{00000000-0005-0000-0000-000088050000}"/>
    <cellStyle name="Comma 5 2 2 3 2 2" xfId="1504" xr:uid="{00000000-0005-0000-0000-000089050000}"/>
    <cellStyle name="Comma 5 2 2 3 3" xfId="1505" xr:uid="{00000000-0005-0000-0000-00008A050000}"/>
    <cellStyle name="Comma 5 2 2 4" xfId="1506" xr:uid="{00000000-0005-0000-0000-00008B050000}"/>
    <cellStyle name="Comma 5 2 2 4 2" xfId="1507" xr:uid="{00000000-0005-0000-0000-00008C050000}"/>
    <cellStyle name="Comma 5 2 2 4 2 2" xfId="1508" xr:uid="{00000000-0005-0000-0000-00008D050000}"/>
    <cellStyle name="Comma 5 2 2 4 3" xfId="1509" xr:uid="{00000000-0005-0000-0000-00008E050000}"/>
    <cellStyle name="Comma 5 2 2 5" xfId="1510" xr:uid="{00000000-0005-0000-0000-00008F050000}"/>
    <cellStyle name="Comma 5 2 2 5 2" xfId="1511" xr:uid="{00000000-0005-0000-0000-000090050000}"/>
    <cellStyle name="Comma 5 2 2 5 2 2" xfId="1512" xr:uid="{00000000-0005-0000-0000-000091050000}"/>
    <cellStyle name="Comma 5 2 2 5 3" xfId="1513" xr:uid="{00000000-0005-0000-0000-000092050000}"/>
    <cellStyle name="Comma 5 2 2 6" xfId="1514" xr:uid="{00000000-0005-0000-0000-000093050000}"/>
    <cellStyle name="Comma 5 2 2 6 2" xfId="1515" xr:uid="{00000000-0005-0000-0000-000094050000}"/>
    <cellStyle name="Comma 5 2 2 6 2 2" xfId="1516" xr:uid="{00000000-0005-0000-0000-000095050000}"/>
    <cellStyle name="Comma 5 2 2 6 3" xfId="1517" xr:uid="{00000000-0005-0000-0000-000096050000}"/>
    <cellStyle name="Comma 5 2 2 7" xfId="1518" xr:uid="{00000000-0005-0000-0000-000097050000}"/>
    <cellStyle name="Comma 5 2 2 7 2" xfId="1519" xr:uid="{00000000-0005-0000-0000-000098050000}"/>
    <cellStyle name="Comma 5 2 2 7 2 2" xfId="1520" xr:uid="{00000000-0005-0000-0000-000099050000}"/>
    <cellStyle name="Comma 5 2 2 7 3" xfId="1521" xr:uid="{00000000-0005-0000-0000-00009A050000}"/>
    <cellStyle name="Comma 5 2 2 8" xfId="1522" xr:uid="{00000000-0005-0000-0000-00009B050000}"/>
    <cellStyle name="Comma 5 2 2 8 2" xfId="1523" xr:uid="{00000000-0005-0000-0000-00009C050000}"/>
    <cellStyle name="Comma 5 2 2 8 2 2" xfId="1524" xr:uid="{00000000-0005-0000-0000-00009D050000}"/>
    <cellStyle name="Comma 5 2 2 8 3" xfId="1525" xr:uid="{00000000-0005-0000-0000-00009E050000}"/>
    <cellStyle name="Comma 5 2 2 9" xfId="1526" xr:uid="{00000000-0005-0000-0000-00009F050000}"/>
    <cellStyle name="Comma 5 2 2 9 2" xfId="1527" xr:uid="{00000000-0005-0000-0000-0000A0050000}"/>
    <cellStyle name="Comma 5 2 2 9 2 2" xfId="1528" xr:uid="{00000000-0005-0000-0000-0000A1050000}"/>
    <cellStyle name="Comma 5 2 2 9 3" xfId="1529" xr:uid="{00000000-0005-0000-0000-0000A2050000}"/>
    <cellStyle name="Comma 5 2 3" xfId="1530" xr:uid="{00000000-0005-0000-0000-0000A3050000}"/>
    <cellStyle name="Comma 5 2 3 2" xfId="1531" xr:uid="{00000000-0005-0000-0000-0000A4050000}"/>
    <cellStyle name="Comma 5 2 4" xfId="1532" xr:uid="{00000000-0005-0000-0000-0000A5050000}"/>
    <cellStyle name="Comma 5 2 4 2" xfId="1533" xr:uid="{00000000-0005-0000-0000-0000A6050000}"/>
    <cellStyle name="Comma 5 2 5" xfId="1534" xr:uid="{00000000-0005-0000-0000-0000A7050000}"/>
    <cellStyle name="Comma 5 2 5 2" xfId="1535" xr:uid="{00000000-0005-0000-0000-0000A8050000}"/>
    <cellStyle name="Comma 5 2 6" xfId="1536" xr:uid="{00000000-0005-0000-0000-0000A9050000}"/>
    <cellStyle name="Comma 5 2 6 2" xfId="1537" xr:uid="{00000000-0005-0000-0000-0000AA050000}"/>
    <cellStyle name="Comma 5 2 7" xfId="1538" xr:uid="{00000000-0005-0000-0000-0000AB050000}"/>
    <cellStyle name="Comma 5 2 7 2" xfId="1539" xr:uid="{00000000-0005-0000-0000-0000AC050000}"/>
    <cellStyle name="Comma 5 2 8" xfId="1540" xr:uid="{00000000-0005-0000-0000-0000AD050000}"/>
    <cellStyle name="Comma 5 2 8 2" xfId="1541" xr:uid="{00000000-0005-0000-0000-0000AE050000}"/>
    <cellStyle name="Comma 5 2 9" xfId="1542" xr:uid="{00000000-0005-0000-0000-0000AF050000}"/>
    <cellStyle name="Comma 5 2 9 2" xfId="1543" xr:uid="{00000000-0005-0000-0000-0000B0050000}"/>
    <cellStyle name="Comma 5 20" xfId="1544" xr:uid="{00000000-0005-0000-0000-0000B1050000}"/>
    <cellStyle name="Comma 5 20 2" xfId="1545" xr:uid="{00000000-0005-0000-0000-0000B2050000}"/>
    <cellStyle name="Comma 5 21" xfId="1546" xr:uid="{00000000-0005-0000-0000-0000B3050000}"/>
    <cellStyle name="Comma 5 21 2" xfId="1547" xr:uid="{00000000-0005-0000-0000-0000B4050000}"/>
    <cellStyle name="Comma 5 22" xfId="1548" xr:uid="{00000000-0005-0000-0000-0000B5050000}"/>
    <cellStyle name="Comma 5 22 2" xfId="1549" xr:uid="{00000000-0005-0000-0000-0000B6050000}"/>
    <cellStyle name="Comma 5 23" xfId="1550" xr:uid="{00000000-0005-0000-0000-0000B7050000}"/>
    <cellStyle name="Comma 5 23 2" xfId="1551" xr:uid="{00000000-0005-0000-0000-0000B8050000}"/>
    <cellStyle name="Comma 5 24" xfId="1552" xr:uid="{00000000-0005-0000-0000-0000B9050000}"/>
    <cellStyle name="Comma 5 24 2" xfId="1553" xr:uid="{00000000-0005-0000-0000-0000BA050000}"/>
    <cellStyle name="Comma 5 25" xfId="1554" xr:uid="{00000000-0005-0000-0000-0000BB050000}"/>
    <cellStyle name="Comma 5 25 2" xfId="1555" xr:uid="{00000000-0005-0000-0000-0000BC050000}"/>
    <cellStyle name="Comma 5 26" xfId="1556" xr:uid="{00000000-0005-0000-0000-0000BD050000}"/>
    <cellStyle name="Comma 5 26 2" xfId="1557" xr:uid="{00000000-0005-0000-0000-0000BE050000}"/>
    <cellStyle name="Comma 5 27" xfId="1558" xr:uid="{00000000-0005-0000-0000-0000BF050000}"/>
    <cellStyle name="Comma 5 27 2" xfId="1559" xr:uid="{00000000-0005-0000-0000-0000C0050000}"/>
    <cellStyle name="Comma 5 28" xfId="1560" xr:uid="{00000000-0005-0000-0000-0000C1050000}"/>
    <cellStyle name="Comma 5 28 2" xfId="1561" xr:uid="{00000000-0005-0000-0000-0000C2050000}"/>
    <cellStyle name="Comma 5 29" xfId="1562" xr:uid="{00000000-0005-0000-0000-0000C3050000}"/>
    <cellStyle name="Comma 5 29 2" xfId="1563" xr:uid="{00000000-0005-0000-0000-0000C4050000}"/>
    <cellStyle name="Comma 5 3" xfId="1564" xr:uid="{00000000-0005-0000-0000-0000C5050000}"/>
    <cellStyle name="Comma 5 3 10" xfId="1565" xr:uid="{00000000-0005-0000-0000-0000C6050000}"/>
    <cellStyle name="Comma 5 3 10 2" xfId="1566" xr:uid="{00000000-0005-0000-0000-0000C7050000}"/>
    <cellStyle name="Comma 5 3 10 2 2" xfId="1567" xr:uid="{00000000-0005-0000-0000-0000C8050000}"/>
    <cellStyle name="Comma 5 3 10 3" xfId="1568" xr:uid="{00000000-0005-0000-0000-0000C9050000}"/>
    <cellStyle name="Comma 5 3 11" xfId="1569" xr:uid="{00000000-0005-0000-0000-0000CA050000}"/>
    <cellStyle name="Comma 5 3 11 2" xfId="1570" xr:uid="{00000000-0005-0000-0000-0000CB050000}"/>
    <cellStyle name="Comma 5 3 11 2 2" xfId="1571" xr:uid="{00000000-0005-0000-0000-0000CC050000}"/>
    <cellStyle name="Comma 5 3 11 3" xfId="1572" xr:uid="{00000000-0005-0000-0000-0000CD050000}"/>
    <cellStyle name="Comma 5 3 12" xfId="1573" xr:uid="{00000000-0005-0000-0000-0000CE050000}"/>
    <cellStyle name="Comma 5 3 12 2" xfId="1574" xr:uid="{00000000-0005-0000-0000-0000CF050000}"/>
    <cellStyle name="Comma 5 3 12 3" xfId="1575" xr:uid="{00000000-0005-0000-0000-0000D0050000}"/>
    <cellStyle name="Comma 5 3 13" xfId="1576" xr:uid="{00000000-0005-0000-0000-0000D1050000}"/>
    <cellStyle name="Comma 5 3 13 2" xfId="1577" xr:uid="{00000000-0005-0000-0000-0000D2050000}"/>
    <cellStyle name="Comma 5 3 13 3" xfId="1578" xr:uid="{00000000-0005-0000-0000-0000D3050000}"/>
    <cellStyle name="Comma 5 3 14" xfId="1579" xr:uid="{00000000-0005-0000-0000-0000D4050000}"/>
    <cellStyle name="Comma 5 3 15" xfId="1580" xr:uid="{00000000-0005-0000-0000-0000D5050000}"/>
    <cellStyle name="Comma 5 3 2" xfId="1581" xr:uid="{00000000-0005-0000-0000-0000D6050000}"/>
    <cellStyle name="Comma 5 3 2 2" xfId="1582" xr:uid="{00000000-0005-0000-0000-0000D7050000}"/>
    <cellStyle name="Comma 5 3 2 2 2" xfId="1583" xr:uid="{00000000-0005-0000-0000-0000D8050000}"/>
    <cellStyle name="Comma 5 3 2 3" xfId="1584" xr:uid="{00000000-0005-0000-0000-0000D9050000}"/>
    <cellStyle name="Comma 5 3 3" xfId="1585" xr:uid="{00000000-0005-0000-0000-0000DA050000}"/>
    <cellStyle name="Comma 5 3 3 2" xfId="1586" xr:uid="{00000000-0005-0000-0000-0000DB050000}"/>
    <cellStyle name="Comma 5 3 3 2 2" xfId="1587" xr:uid="{00000000-0005-0000-0000-0000DC050000}"/>
    <cellStyle name="Comma 5 3 3 3" xfId="1588" xr:uid="{00000000-0005-0000-0000-0000DD050000}"/>
    <cellStyle name="Comma 5 3 4" xfId="1589" xr:uid="{00000000-0005-0000-0000-0000DE050000}"/>
    <cellStyle name="Comma 5 3 4 2" xfId="1590" xr:uid="{00000000-0005-0000-0000-0000DF050000}"/>
    <cellStyle name="Comma 5 3 4 2 2" xfId="1591" xr:uid="{00000000-0005-0000-0000-0000E0050000}"/>
    <cellStyle name="Comma 5 3 4 3" xfId="1592" xr:uid="{00000000-0005-0000-0000-0000E1050000}"/>
    <cellStyle name="Comma 5 3 5" xfId="1593" xr:uid="{00000000-0005-0000-0000-0000E2050000}"/>
    <cellStyle name="Comma 5 3 5 2" xfId="1594" xr:uid="{00000000-0005-0000-0000-0000E3050000}"/>
    <cellStyle name="Comma 5 3 5 2 2" xfId="1595" xr:uid="{00000000-0005-0000-0000-0000E4050000}"/>
    <cellStyle name="Comma 5 3 5 3" xfId="1596" xr:uid="{00000000-0005-0000-0000-0000E5050000}"/>
    <cellStyle name="Comma 5 3 6" xfId="1597" xr:uid="{00000000-0005-0000-0000-0000E6050000}"/>
    <cellStyle name="Comma 5 3 6 2" xfId="1598" xr:uid="{00000000-0005-0000-0000-0000E7050000}"/>
    <cellStyle name="Comma 5 3 6 2 2" xfId="1599" xr:uid="{00000000-0005-0000-0000-0000E8050000}"/>
    <cellStyle name="Comma 5 3 6 3" xfId="1600" xr:uid="{00000000-0005-0000-0000-0000E9050000}"/>
    <cellStyle name="Comma 5 3 7" xfId="1601" xr:uid="{00000000-0005-0000-0000-0000EA050000}"/>
    <cellStyle name="Comma 5 3 7 2" xfId="1602" xr:uid="{00000000-0005-0000-0000-0000EB050000}"/>
    <cellStyle name="Comma 5 3 7 2 2" xfId="1603" xr:uid="{00000000-0005-0000-0000-0000EC050000}"/>
    <cellStyle name="Comma 5 3 7 3" xfId="1604" xr:uid="{00000000-0005-0000-0000-0000ED050000}"/>
    <cellStyle name="Comma 5 3 8" xfId="1605" xr:uid="{00000000-0005-0000-0000-0000EE050000}"/>
    <cellStyle name="Comma 5 3 8 2" xfId="1606" xr:uid="{00000000-0005-0000-0000-0000EF050000}"/>
    <cellStyle name="Comma 5 3 8 2 2" xfId="1607" xr:uid="{00000000-0005-0000-0000-0000F0050000}"/>
    <cellStyle name="Comma 5 3 8 3" xfId="1608" xr:uid="{00000000-0005-0000-0000-0000F1050000}"/>
    <cellStyle name="Comma 5 3 9" xfId="1609" xr:uid="{00000000-0005-0000-0000-0000F2050000}"/>
    <cellStyle name="Comma 5 3 9 2" xfId="1610" xr:uid="{00000000-0005-0000-0000-0000F3050000}"/>
    <cellStyle name="Comma 5 3 9 2 2" xfId="1611" xr:uid="{00000000-0005-0000-0000-0000F4050000}"/>
    <cellStyle name="Comma 5 3 9 3" xfId="1612" xr:uid="{00000000-0005-0000-0000-0000F5050000}"/>
    <cellStyle name="Comma 5 30" xfId="1613" xr:uid="{00000000-0005-0000-0000-0000F6050000}"/>
    <cellStyle name="Comma 5 30 2" xfId="1614" xr:uid="{00000000-0005-0000-0000-0000F7050000}"/>
    <cellStyle name="Comma 5 31" xfId="1615" xr:uid="{00000000-0005-0000-0000-0000F8050000}"/>
    <cellStyle name="Comma 5 31 2" xfId="1616" xr:uid="{00000000-0005-0000-0000-0000F9050000}"/>
    <cellStyle name="Comma 5 32" xfId="1617" xr:uid="{00000000-0005-0000-0000-0000FA050000}"/>
    <cellStyle name="Comma 5 32 2" xfId="1618" xr:uid="{00000000-0005-0000-0000-0000FB050000}"/>
    <cellStyle name="Comma 5 33" xfId="1619" xr:uid="{00000000-0005-0000-0000-0000FC050000}"/>
    <cellStyle name="Comma 5 33 2" xfId="1620" xr:uid="{00000000-0005-0000-0000-0000FD050000}"/>
    <cellStyle name="Comma 5 34" xfId="1621" xr:uid="{00000000-0005-0000-0000-0000FE050000}"/>
    <cellStyle name="Comma 5 34 2" xfId="1622" xr:uid="{00000000-0005-0000-0000-0000FF050000}"/>
    <cellStyle name="Comma 5 35" xfId="1623" xr:uid="{00000000-0005-0000-0000-000000060000}"/>
    <cellStyle name="Comma 5 35 2" xfId="1624" xr:uid="{00000000-0005-0000-0000-000001060000}"/>
    <cellStyle name="Comma 5 36" xfId="1625" xr:uid="{00000000-0005-0000-0000-000002060000}"/>
    <cellStyle name="Comma 5 36 2" xfId="1626" xr:uid="{00000000-0005-0000-0000-000003060000}"/>
    <cellStyle name="Comma 5 37" xfId="1627" xr:uid="{00000000-0005-0000-0000-000004060000}"/>
    <cellStyle name="Comma 5 37 2" xfId="1628" xr:uid="{00000000-0005-0000-0000-000005060000}"/>
    <cellStyle name="Comma 5 38" xfId="1629" xr:uid="{00000000-0005-0000-0000-000006060000}"/>
    <cellStyle name="Comma 5 38 2" xfId="1630" xr:uid="{00000000-0005-0000-0000-000007060000}"/>
    <cellStyle name="Comma 5 39" xfId="1631" xr:uid="{00000000-0005-0000-0000-000008060000}"/>
    <cellStyle name="Comma 5 39 2" xfId="1632" xr:uid="{00000000-0005-0000-0000-000009060000}"/>
    <cellStyle name="Comma 5 4" xfId="1633" xr:uid="{00000000-0005-0000-0000-00000A060000}"/>
    <cellStyle name="Comma 5 4 2" xfId="1634" xr:uid="{00000000-0005-0000-0000-00000B060000}"/>
    <cellStyle name="Comma 5 4 2 2" xfId="1635" xr:uid="{00000000-0005-0000-0000-00000C060000}"/>
    <cellStyle name="Comma 5 4 2 3" xfId="1636" xr:uid="{00000000-0005-0000-0000-00000D060000}"/>
    <cellStyle name="Comma 5 4 3" xfId="1637" xr:uid="{00000000-0005-0000-0000-00000E060000}"/>
    <cellStyle name="Comma 5 40" xfId="1638" xr:uid="{00000000-0005-0000-0000-00000F060000}"/>
    <cellStyle name="Comma 5 40 2" xfId="1639" xr:uid="{00000000-0005-0000-0000-000010060000}"/>
    <cellStyle name="Comma 5 41" xfId="1640" xr:uid="{00000000-0005-0000-0000-000011060000}"/>
    <cellStyle name="Comma 5 41 2" xfId="1641" xr:uid="{00000000-0005-0000-0000-000012060000}"/>
    <cellStyle name="Comma 5 42" xfId="1642" xr:uid="{00000000-0005-0000-0000-000013060000}"/>
    <cellStyle name="Comma 5 42 2" xfId="1643" xr:uid="{00000000-0005-0000-0000-000014060000}"/>
    <cellStyle name="Comma 5 43" xfId="1644" xr:uid="{00000000-0005-0000-0000-000015060000}"/>
    <cellStyle name="Comma 5 43 2" xfId="1645" xr:uid="{00000000-0005-0000-0000-000016060000}"/>
    <cellStyle name="Comma 5 44" xfId="1646" xr:uid="{00000000-0005-0000-0000-000017060000}"/>
    <cellStyle name="Comma 5 44 2" xfId="1647" xr:uid="{00000000-0005-0000-0000-000018060000}"/>
    <cellStyle name="Comma 5 45" xfId="1648" xr:uid="{00000000-0005-0000-0000-000019060000}"/>
    <cellStyle name="Comma 5 45 2" xfId="1649" xr:uid="{00000000-0005-0000-0000-00001A060000}"/>
    <cellStyle name="Comma 5 46" xfId="1650" xr:uid="{00000000-0005-0000-0000-00001B060000}"/>
    <cellStyle name="Comma 5 46 2" xfId="1651" xr:uid="{00000000-0005-0000-0000-00001C060000}"/>
    <cellStyle name="Comma 5 47" xfId="1652" xr:uid="{00000000-0005-0000-0000-00001D060000}"/>
    <cellStyle name="Comma 5 47 2" xfId="1653" xr:uid="{00000000-0005-0000-0000-00001E060000}"/>
    <cellStyle name="Comma 5 48" xfId="1654" xr:uid="{00000000-0005-0000-0000-00001F060000}"/>
    <cellStyle name="Comma 5 48 2" xfId="1655" xr:uid="{00000000-0005-0000-0000-000020060000}"/>
    <cellStyle name="Comma 5 49" xfId="1656" xr:uid="{00000000-0005-0000-0000-000021060000}"/>
    <cellStyle name="Comma 5 49 2" xfId="1657" xr:uid="{00000000-0005-0000-0000-000022060000}"/>
    <cellStyle name="Comma 5 5" xfId="1658" xr:uid="{00000000-0005-0000-0000-000023060000}"/>
    <cellStyle name="Comma 5 5 2" xfId="1659" xr:uid="{00000000-0005-0000-0000-000024060000}"/>
    <cellStyle name="Comma 5 5 2 2" xfId="1660" xr:uid="{00000000-0005-0000-0000-000025060000}"/>
    <cellStyle name="Comma 5 5 2 3" xfId="1661" xr:uid="{00000000-0005-0000-0000-000026060000}"/>
    <cellStyle name="Comma 5 5 3" xfId="1662" xr:uid="{00000000-0005-0000-0000-000027060000}"/>
    <cellStyle name="Comma 5 50" xfId="1663" xr:uid="{00000000-0005-0000-0000-000028060000}"/>
    <cellStyle name="Comma 5 50 2" xfId="1664" xr:uid="{00000000-0005-0000-0000-000029060000}"/>
    <cellStyle name="Comma 5 51" xfId="1665" xr:uid="{00000000-0005-0000-0000-00002A060000}"/>
    <cellStyle name="Comma 5 51 2" xfId="1666" xr:uid="{00000000-0005-0000-0000-00002B060000}"/>
    <cellStyle name="Comma 5 52" xfId="1667" xr:uid="{00000000-0005-0000-0000-00002C060000}"/>
    <cellStyle name="Comma 5 52 2" xfId="1668" xr:uid="{00000000-0005-0000-0000-00002D060000}"/>
    <cellStyle name="Comma 5 53" xfId="1669" xr:uid="{00000000-0005-0000-0000-00002E060000}"/>
    <cellStyle name="Comma 5 53 2" xfId="1670" xr:uid="{00000000-0005-0000-0000-00002F060000}"/>
    <cellStyle name="Comma 5 54" xfId="1671" xr:uid="{00000000-0005-0000-0000-000030060000}"/>
    <cellStyle name="Comma 5 54 2" xfId="1672" xr:uid="{00000000-0005-0000-0000-000031060000}"/>
    <cellStyle name="Comma 5 55" xfId="1673" xr:uid="{00000000-0005-0000-0000-000032060000}"/>
    <cellStyle name="Comma 5 55 2" xfId="1674" xr:uid="{00000000-0005-0000-0000-000033060000}"/>
    <cellStyle name="Comma 5 56" xfId="1675" xr:uid="{00000000-0005-0000-0000-000034060000}"/>
    <cellStyle name="Comma 5 56 2" xfId="1676" xr:uid="{00000000-0005-0000-0000-000035060000}"/>
    <cellStyle name="Comma 5 57" xfId="1677" xr:uid="{00000000-0005-0000-0000-000036060000}"/>
    <cellStyle name="Comma 5 57 2" xfId="1678" xr:uid="{00000000-0005-0000-0000-000037060000}"/>
    <cellStyle name="Comma 5 58" xfId="1679" xr:uid="{00000000-0005-0000-0000-000038060000}"/>
    <cellStyle name="Comma 5 58 2" xfId="1680" xr:uid="{00000000-0005-0000-0000-000039060000}"/>
    <cellStyle name="Comma 5 59" xfId="1681" xr:uid="{00000000-0005-0000-0000-00003A060000}"/>
    <cellStyle name="Comma 5 59 2" xfId="1682" xr:uid="{00000000-0005-0000-0000-00003B060000}"/>
    <cellStyle name="Comma 5 6" xfId="1683" xr:uid="{00000000-0005-0000-0000-00003C060000}"/>
    <cellStyle name="Comma 5 6 2" xfId="1684" xr:uid="{00000000-0005-0000-0000-00003D060000}"/>
    <cellStyle name="Comma 5 6 2 2" xfId="1685" xr:uid="{00000000-0005-0000-0000-00003E060000}"/>
    <cellStyle name="Comma 5 6 2 3" xfId="1686" xr:uid="{00000000-0005-0000-0000-00003F060000}"/>
    <cellStyle name="Comma 5 6 3" xfId="1687" xr:uid="{00000000-0005-0000-0000-000040060000}"/>
    <cellStyle name="Comma 5 60" xfId="1688" xr:uid="{00000000-0005-0000-0000-000041060000}"/>
    <cellStyle name="Comma 5 60 2" xfId="1689" xr:uid="{00000000-0005-0000-0000-000042060000}"/>
    <cellStyle name="Comma 5 61" xfId="1690" xr:uid="{00000000-0005-0000-0000-000043060000}"/>
    <cellStyle name="Comma 5 61 2" xfId="1691" xr:uid="{00000000-0005-0000-0000-000044060000}"/>
    <cellStyle name="Comma 5 62" xfId="1692" xr:uid="{00000000-0005-0000-0000-000045060000}"/>
    <cellStyle name="Comma 5 63" xfId="1693" xr:uid="{00000000-0005-0000-0000-000046060000}"/>
    <cellStyle name="Comma 5 64" xfId="1694" xr:uid="{00000000-0005-0000-0000-000047060000}"/>
    <cellStyle name="Comma 5 65" xfId="1695" xr:uid="{00000000-0005-0000-0000-000048060000}"/>
    <cellStyle name="Comma 5 66" xfId="1696" xr:uid="{00000000-0005-0000-0000-000049060000}"/>
    <cellStyle name="Comma 5 67" xfId="1697" xr:uid="{00000000-0005-0000-0000-00004A060000}"/>
    <cellStyle name="Comma 5 68" xfId="1698" xr:uid="{00000000-0005-0000-0000-00004B060000}"/>
    <cellStyle name="Comma 5 69" xfId="1699" xr:uid="{00000000-0005-0000-0000-00004C060000}"/>
    <cellStyle name="Comma 5 7" xfId="1700" xr:uid="{00000000-0005-0000-0000-00004D060000}"/>
    <cellStyle name="Comma 5 7 2" xfId="1701" xr:uid="{00000000-0005-0000-0000-00004E060000}"/>
    <cellStyle name="Comma 5 7 2 2" xfId="1702" xr:uid="{00000000-0005-0000-0000-00004F060000}"/>
    <cellStyle name="Comma 5 7 2 3" xfId="1703" xr:uid="{00000000-0005-0000-0000-000050060000}"/>
    <cellStyle name="Comma 5 7 3" xfId="1704" xr:uid="{00000000-0005-0000-0000-000051060000}"/>
    <cellStyle name="Comma 5 70" xfId="1705" xr:uid="{00000000-0005-0000-0000-000052060000}"/>
    <cellStyle name="Comma 5 71" xfId="1706" xr:uid="{00000000-0005-0000-0000-000053060000}"/>
    <cellStyle name="Comma 5 72" xfId="1707" xr:uid="{00000000-0005-0000-0000-000054060000}"/>
    <cellStyle name="Comma 5 73" xfId="1708" xr:uid="{00000000-0005-0000-0000-000055060000}"/>
    <cellStyle name="Comma 5 74" xfId="1709" xr:uid="{00000000-0005-0000-0000-000056060000}"/>
    <cellStyle name="Comma 5 75" xfId="1710" xr:uid="{00000000-0005-0000-0000-000057060000}"/>
    <cellStyle name="Comma 5 76" xfId="1711" xr:uid="{00000000-0005-0000-0000-000058060000}"/>
    <cellStyle name="Comma 5 77" xfId="1712" xr:uid="{00000000-0005-0000-0000-000059060000}"/>
    <cellStyle name="Comma 5 78" xfId="1713" xr:uid="{00000000-0005-0000-0000-00005A060000}"/>
    <cellStyle name="Comma 5 79" xfId="1714" xr:uid="{00000000-0005-0000-0000-00005B060000}"/>
    <cellStyle name="Comma 5 8" xfId="1715" xr:uid="{00000000-0005-0000-0000-00005C060000}"/>
    <cellStyle name="Comma 5 8 2" xfId="1716" xr:uid="{00000000-0005-0000-0000-00005D060000}"/>
    <cellStyle name="Comma 5 8 2 2" xfId="1717" xr:uid="{00000000-0005-0000-0000-00005E060000}"/>
    <cellStyle name="Comma 5 8 2 3" xfId="1718" xr:uid="{00000000-0005-0000-0000-00005F060000}"/>
    <cellStyle name="Comma 5 8 3" xfId="1719" xr:uid="{00000000-0005-0000-0000-000060060000}"/>
    <cellStyle name="Comma 5 80" xfId="1720" xr:uid="{00000000-0005-0000-0000-000061060000}"/>
    <cellStyle name="Comma 5 81" xfId="1721" xr:uid="{00000000-0005-0000-0000-000062060000}"/>
    <cellStyle name="Comma 5 82" xfId="1722" xr:uid="{00000000-0005-0000-0000-000063060000}"/>
    <cellStyle name="Comma 5 83" xfId="1723" xr:uid="{00000000-0005-0000-0000-000064060000}"/>
    <cellStyle name="Comma 5 84" xfId="1724" xr:uid="{00000000-0005-0000-0000-000065060000}"/>
    <cellStyle name="Comma 5 85" xfId="1725" xr:uid="{00000000-0005-0000-0000-000066060000}"/>
    <cellStyle name="Comma 5 86" xfId="1726" xr:uid="{00000000-0005-0000-0000-000067060000}"/>
    <cellStyle name="Comma 5 87" xfId="1727" xr:uid="{00000000-0005-0000-0000-000068060000}"/>
    <cellStyle name="Comma 5 88" xfId="1728" xr:uid="{00000000-0005-0000-0000-000069060000}"/>
    <cellStyle name="Comma 5 89" xfId="1729" xr:uid="{00000000-0005-0000-0000-00006A060000}"/>
    <cellStyle name="Comma 5 9" xfId="1730" xr:uid="{00000000-0005-0000-0000-00006B060000}"/>
    <cellStyle name="Comma 5 9 2" xfId="1731" xr:uid="{00000000-0005-0000-0000-00006C060000}"/>
    <cellStyle name="Comma 5 9 2 2" xfId="1732" xr:uid="{00000000-0005-0000-0000-00006D060000}"/>
    <cellStyle name="Comma 5 9 2 3" xfId="1733" xr:uid="{00000000-0005-0000-0000-00006E060000}"/>
    <cellStyle name="Comma 5 9 3" xfId="1734" xr:uid="{00000000-0005-0000-0000-00006F060000}"/>
    <cellStyle name="Comma 5 90" xfId="1735" xr:uid="{00000000-0005-0000-0000-000070060000}"/>
    <cellStyle name="Comma 5 91" xfId="1736" xr:uid="{00000000-0005-0000-0000-000071060000}"/>
    <cellStyle name="Comma 5 92" xfId="1737" xr:uid="{00000000-0005-0000-0000-000072060000}"/>
    <cellStyle name="Comma 5 92 2" xfId="1738" xr:uid="{00000000-0005-0000-0000-000073060000}"/>
    <cellStyle name="Comma 5 93" xfId="1739" xr:uid="{00000000-0005-0000-0000-000074060000}"/>
    <cellStyle name="Comma 5 94" xfId="1740" xr:uid="{00000000-0005-0000-0000-000075060000}"/>
    <cellStyle name="Comma 5 95" xfId="1741" xr:uid="{00000000-0005-0000-0000-000076060000}"/>
    <cellStyle name="Comma 5 96" xfId="1742" xr:uid="{00000000-0005-0000-0000-000077060000}"/>
    <cellStyle name="Comma 5 97" xfId="1743" xr:uid="{00000000-0005-0000-0000-000078060000}"/>
    <cellStyle name="Comma 5 98" xfId="1744" xr:uid="{00000000-0005-0000-0000-000079060000}"/>
    <cellStyle name="Comma 5 99" xfId="1745" xr:uid="{00000000-0005-0000-0000-00007A060000}"/>
    <cellStyle name="Comma 50" xfId="1746" xr:uid="{00000000-0005-0000-0000-00007B060000}"/>
    <cellStyle name="Comma 51" xfId="1747" xr:uid="{00000000-0005-0000-0000-00007C060000}"/>
    <cellStyle name="Comma 52" xfId="1748" xr:uid="{00000000-0005-0000-0000-00007D060000}"/>
    <cellStyle name="Comma 53" xfId="1749" xr:uid="{00000000-0005-0000-0000-00007E060000}"/>
    <cellStyle name="Comma 54" xfId="1750" xr:uid="{00000000-0005-0000-0000-00007F060000}"/>
    <cellStyle name="Comma 55" xfId="1751" xr:uid="{00000000-0005-0000-0000-000080060000}"/>
    <cellStyle name="Comma 56" xfId="1752" xr:uid="{00000000-0005-0000-0000-000081060000}"/>
    <cellStyle name="Comma 57" xfId="1753" xr:uid="{00000000-0005-0000-0000-000082060000}"/>
    <cellStyle name="Comma 58" xfId="1754" xr:uid="{00000000-0005-0000-0000-000083060000}"/>
    <cellStyle name="Comma 59" xfId="1755" xr:uid="{00000000-0005-0000-0000-000084060000}"/>
    <cellStyle name="Comma 6" xfId="1756" xr:uid="{00000000-0005-0000-0000-000085060000}"/>
    <cellStyle name="Comma 6 2" xfId="1757" xr:uid="{00000000-0005-0000-0000-000086060000}"/>
    <cellStyle name="Comma 60" xfId="1758" xr:uid="{00000000-0005-0000-0000-000087060000}"/>
    <cellStyle name="Comma 61" xfId="1759" xr:uid="{00000000-0005-0000-0000-000088060000}"/>
    <cellStyle name="Comma 62" xfId="1760" xr:uid="{00000000-0005-0000-0000-000089060000}"/>
    <cellStyle name="Comma 63" xfId="1761" xr:uid="{00000000-0005-0000-0000-00008A060000}"/>
    <cellStyle name="Comma 64" xfId="1762" xr:uid="{00000000-0005-0000-0000-00008B060000}"/>
    <cellStyle name="Comma 65" xfId="1763" xr:uid="{00000000-0005-0000-0000-00008C060000}"/>
    <cellStyle name="Comma 66" xfId="1764" xr:uid="{00000000-0005-0000-0000-00008D060000}"/>
    <cellStyle name="Comma 67" xfId="1765" xr:uid="{00000000-0005-0000-0000-00008E060000}"/>
    <cellStyle name="Comma 68" xfId="1766" xr:uid="{00000000-0005-0000-0000-00008F060000}"/>
    <cellStyle name="Comma 69" xfId="1767" xr:uid="{00000000-0005-0000-0000-000090060000}"/>
    <cellStyle name="Comma 7" xfId="1768" xr:uid="{00000000-0005-0000-0000-000091060000}"/>
    <cellStyle name="Comma 7 10" xfId="1769" xr:uid="{00000000-0005-0000-0000-000092060000}"/>
    <cellStyle name="Comma 7 11" xfId="1770" xr:uid="{00000000-0005-0000-0000-000093060000}"/>
    <cellStyle name="Comma 7 12" xfId="1771" xr:uid="{00000000-0005-0000-0000-000094060000}"/>
    <cellStyle name="Comma 7 12 2" xfId="1772" xr:uid="{00000000-0005-0000-0000-000095060000}"/>
    <cellStyle name="Comma 7 13" xfId="1773" xr:uid="{00000000-0005-0000-0000-000096060000}"/>
    <cellStyle name="Comma 7 14" xfId="1774" xr:uid="{00000000-0005-0000-0000-000097060000}"/>
    <cellStyle name="Comma 7 2" xfId="1775" xr:uid="{00000000-0005-0000-0000-000098060000}"/>
    <cellStyle name="Comma 7 2 10" xfId="1776" xr:uid="{00000000-0005-0000-0000-000099060000}"/>
    <cellStyle name="Comma 7 2 10 2" xfId="1777" xr:uid="{00000000-0005-0000-0000-00009A060000}"/>
    <cellStyle name="Comma 7 2 10 2 2" xfId="1778" xr:uid="{00000000-0005-0000-0000-00009B060000}"/>
    <cellStyle name="Comma 7 2 10 3" xfId="1779" xr:uid="{00000000-0005-0000-0000-00009C060000}"/>
    <cellStyle name="Comma 7 2 11" xfId="1780" xr:uid="{00000000-0005-0000-0000-00009D060000}"/>
    <cellStyle name="Comma 7 2 11 2" xfId="1781" xr:uid="{00000000-0005-0000-0000-00009E060000}"/>
    <cellStyle name="Comma 7 2 11 2 2" xfId="1782" xr:uid="{00000000-0005-0000-0000-00009F060000}"/>
    <cellStyle name="Comma 7 2 11 3" xfId="1783" xr:uid="{00000000-0005-0000-0000-0000A0060000}"/>
    <cellStyle name="Comma 7 2 12" xfId="1784" xr:uid="{00000000-0005-0000-0000-0000A1060000}"/>
    <cellStyle name="Comma 7 2 12 2" xfId="1785" xr:uid="{00000000-0005-0000-0000-0000A2060000}"/>
    <cellStyle name="Comma 7 2 12 3" xfId="1786" xr:uid="{00000000-0005-0000-0000-0000A3060000}"/>
    <cellStyle name="Comma 7 2 13" xfId="1787" xr:uid="{00000000-0005-0000-0000-0000A4060000}"/>
    <cellStyle name="Comma 7 2 13 2" xfId="1788" xr:uid="{00000000-0005-0000-0000-0000A5060000}"/>
    <cellStyle name="Comma 7 2 13 3" xfId="1789" xr:uid="{00000000-0005-0000-0000-0000A6060000}"/>
    <cellStyle name="Comma 7 2 14" xfId="1790" xr:uid="{00000000-0005-0000-0000-0000A7060000}"/>
    <cellStyle name="Comma 7 2 2" xfId="1791" xr:uid="{00000000-0005-0000-0000-0000A8060000}"/>
    <cellStyle name="Comma 7 2 2 2" xfId="1792" xr:uid="{00000000-0005-0000-0000-0000A9060000}"/>
    <cellStyle name="Comma 7 2 2 2 2" xfId="1793" xr:uid="{00000000-0005-0000-0000-0000AA060000}"/>
    <cellStyle name="Comma 7 2 2 3" xfId="1794" xr:uid="{00000000-0005-0000-0000-0000AB060000}"/>
    <cellStyle name="Comma 7 2 3" xfId="1795" xr:uid="{00000000-0005-0000-0000-0000AC060000}"/>
    <cellStyle name="Comma 7 2 3 2" xfId="1796" xr:uid="{00000000-0005-0000-0000-0000AD060000}"/>
    <cellStyle name="Comma 7 2 3 2 2" xfId="1797" xr:uid="{00000000-0005-0000-0000-0000AE060000}"/>
    <cellStyle name="Comma 7 2 3 3" xfId="1798" xr:uid="{00000000-0005-0000-0000-0000AF060000}"/>
    <cellStyle name="Comma 7 2 4" xfId="1799" xr:uid="{00000000-0005-0000-0000-0000B0060000}"/>
    <cellStyle name="Comma 7 2 4 2" xfId="1800" xr:uid="{00000000-0005-0000-0000-0000B1060000}"/>
    <cellStyle name="Comma 7 2 4 2 2" xfId="1801" xr:uid="{00000000-0005-0000-0000-0000B2060000}"/>
    <cellStyle name="Comma 7 2 4 3" xfId="1802" xr:uid="{00000000-0005-0000-0000-0000B3060000}"/>
    <cellStyle name="Comma 7 2 5" xfId="1803" xr:uid="{00000000-0005-0000-0000-0000B4060000}"/>
    <cellStyle name="Comma 7 2 5 2" xfId="1804" xr:uid="{00000000-0005-0000-0000-0000B5060000}"/>
    <cellStyle name="Comma 7 2 5 2 2" xfId="1805" xr:uid="{00000000-0005-0000-0000-0000B6060000}"/>
    <cellStyle name="Comma 7 2 5 3" xfId="1806" xr:uid="{00000000-0005-0000-0000-0000B7060000}"/>
    <cellStyle name="Comma 7 2 6" xfId="1807" xr:uid="{00000000-0005-0000-0000-0000B8060000}"/>
    <cellStyle name="Comma 7 2 6 2" xfId="1808" xr:uid="{00000000-0005-0000-0000-0000B9060000}"/>
    <cellStyle name="Comma 7 2 6 2 2" xfId="1809" xr:uid="{00000000-0005-0000-0000-0000BA060000}"/>
    <cellStyle name="Comma 7 2 6 3" xfId="1810" xr:uid="{00000000-0005-0000-0000-0000BB060000}"/>
    <cellStyle name="Comma 7 2 7" xfId="1811" xr:uid="{00000000-0005-0000-0000-0000BC060000}"/>
    <cellStyle name="Comma 7 2 7 2" xfId="1812" xr:uid="{00000000-0005-0000-0000-0000BD060000}"/>
    <cellStyle name="Comma 7 2 7 2 2" xfId="1813" xr:uid="{00000000-0005-0000-0000-0000BE060000}"/>
    <cellStyle name="Comma 7 2 7 3" xfId="1814" xr:uid="{00000000-0005-0000-0000-0000BF060000}"/>
    <cellStyle name="Comma 7 2 8" xfId="1815" xr:uid="{00000000-0005-0000-0000-0000C0060000}"/>
    <cellStyle name="Comma 7 2 8 2" xfId="1816" xr:uid="{00000000-0005-0000-0000-0000C1060000}"/>
    <cellStyle name="Comma 7 2 8 2 2" xfId="1817" xr:uid="{00000000-0005-0000-0000-0000C2060000}"/>
    <cellStyle name="Comma 7 2 8 3" xfId="1818" xr:uid="{00000000-0005-0000-0000-0000C3060000}"/>
    <cellStyle name="Comma 7 2 9" xfId="1819" xr:uid="{00000000-0005-0000-0000-0000C4060000}"/>
    <cellStyle name="Comma 7 2 9 2" xfId="1820" xr:uid="{00000000-0005-0000-0000-0000C5060000}"/>
    <cellStyle name="Comma 7 2 9 2 2" xfId="1821" xr:uid="{00000000-0005-0000-0000-0000C6060000}"/>
    <cellStyle name="Comma 7 2 9 3" xfId="1822" xr:uid="{00000000-0005-0000-0000-0000C7060000}"/>
    <cellStyle name="Comma 7 3" xfId="1823" xr:uid="{00000000-0005-0000-0000-0000C8060000}"/>
    <cellStyle name="Comma 7 4" xfId="1824" xr:uid="{00000000-0005-0000-0000-0000C9060000}"/>
    <cellStyle name="Comma 7 5" xfId="1825" xr:uid="{00000000-0005-0000-0000-0000CA060000}"/>
    <cellStyle name="Comma 7 6" xfId="1826" xr:uid="{00000000-0005-0000-0000-0000CB060000}"/>
    <cellStyle name="Comma 7 7" xfId="1827" xr:uid="{00000000-0005-0000-0000-0000CC060000}"/>
    <cellStyle name="Comma 7 8" xfId="1828" xr:uid="{00000000-0005-0000-0000-0000CD060000}"/>
    <cellStyle name="Comma 7 9" xfId="1829" xr:uid="{00000000-0005-0000-0000-0000CE060000}"/>
    <cellStyle name="Comma 70" xfId="1830" xr:uid="{00000000-0005-0000-0000-0000CF060000}"/>
    <cellStyle name="Comma 71" xfId="1831" xr:uid="{00000000-0005-0000-0000-0000D0060000}"/>
    <cellStyle name="Comma 72" xfId="1832" xr:uid="{00000000-0005-0000-0000-0000D1060000}"/>
    <cellStyle name="Comma 73" xfId="1833" xr:uid="{00000000-0005-0000-0000-0000D2060000}"/>
    <cellStyle name="Comma 74" xfId="1834" xr:uid="{00000000-0005-0000-0000-0000D3060000}"/>
    <cellStyle name="Comma 75" xfId="1835" xr:uid="{00000000-0005-0000-0000-0000D4060000}"/>
    <cellStyle name="Comma 76" xfId="1836" xr:uid="{00000000-0005-0000-0000-0000D5060000}"/>
    <cellStyle name="Comma 77" xfId="1837" xr:uid="{00000000-0005-0000-0000-0000D6060000}"/>
    <cellStyle name="Comma 78" xfId="1838" xr:uid="{00000000-0005-0000-0000-0000D7060000}"/>
    <cellStyle name="Comma 79" xfId="1839" xr:uid="{00000000-0005-0000-0000-0000D8060000}"/>
    <cellStyle name="Comma 8" xfId="1840" xr:uid="{00000000-0005-0000-0000-0000D9060000}"/>
    <cellStyle name="Comma 8 2" xfId="1841" xr:uid="{00000000-0005-0000-0000-0000DA060000}"/>
    <cellStyle name="Comma 8 2 2" xfId="1842" xr:uid="{00000000-0005-0000-0000-0000DB060000}"/>
    <cellStyle name="Comma 8 2 3" xfId="1843" xr:uid="{00000000-0005-0000-0000-0000DC060000}"/>
    <cellStyle name="Comma 8 3" xfId="1844" xr:uid="{00000000-0005-0000-0000-0000DD060000}"/>
    <cellStyle name="Comma 80" xfId="1845" xr:uid="{00000000-0005-0000-0000-0000DE060000}"/>
    <cellStyle name="Comma 81" xfId="1846" xr:uid="{00000000-0005-0000-0000-0000DF060000}"/>
    <cellStyle name="Comma 82" xfId="1847" xr:uid="{00000000-0005-0000-0000-0000E0060000}"/>
    <cellStyle name="Comma 83" xfId="1848" xr:uid="{00000000-0005-0000-0000-0000E1060000}"/>
    <cellStyle name="Comma 84" xfId="1849" xr:uid="{00000000-0005-0000-0000-0000E2060000}"/>
    <cellStyle name="Comma 85" xfId="1850" xr:uid="{00000000-0005-0000-0000-0000E3060000}"/>
    <cellStyle name="Comma 86" xfId="1851" xr:uid="{00000000-0005-0000-0000-0000E4060000}"/>
    <cellStyle name="Comma 87" xfId="1852" xr:uid="{00000000-0005-0000-0000-0000E5060000}"/>
    <cellStyle name="Comma 88" xfId="1853" xr:uid="{00000000-0005-0000-0000-0000E6060000}"/>
    <cellStyle name="Comma 89" xfId="1854" xr:uid="{00000000-0005-0000-0000-0000E7060000}"/>
    <cellStyle name="Comma 9" xfId="1855" xr:uid="{00000000-0005-0000-0000-0000E8060000}"/>
    <cellStyle name="Comma 9 2" xfId="1856" xr:uid="{00000000-0005-0000-0000-0000E9060000}"/>
    <cellStyle name="Comma 9 3" xfId="1857" xr:uid="{00000000-0005-0000-0000-0000EA060000}"/>
    <cellStyle name="Comma 9 4" xfId="1858" xr:uid="{00000000-0005-0000-0000-0000EB060000}"/>
    <cellStyle name="Comma 90" xfId="1859" xr:uid="{00000000-0005-0000-0000-0000EC060000}"/>
    <cellStyle name="Comma 91" xfId="1860" xr:uid="{00000000-0005-0000-0000-0000ED060000}"/>
    <cellStyle name="Comma 92" xfId="1861" xr:uid="{00000000-0005-0000-0000-0000EE060000}"/>
    <cellStyle name="Comma 93" xfId="1862" xr:uid="{00000000-0005-0000-0000-0000EF060000}"/>
    <cellStyle name="Comma 94" xfId="1863" xr:uid="{00000000-0005-0000-0000-0000F0060000}"/>
    <cellStyle name="Comma 94 2" xfId="1864" xr:uid="{00000000-0005-0000-0000-0000F1060000}"/>
    <cellStyle name="Comma 95" xfId="1865" xr:uid="{00000000-0005-0000-0000-0000F2060000}"/>
    <cellStyle name="Comma 96" xfId="1866" xr:uid="{00000000-0005-0000-0000-0000F3060000}"/>
    <cellStyle name="Comma 97" xfId="1867" xr:uid="{00000000-0005-0000-0000-0000F4060000}"/>
    <cellStyle name="Comma 98" xfId="6" xr:uid="{00000000-0005-0000-0000-000005000000}"/>
    <cellStyle name="Comma0" xfId="1868" xr:uid="{00000000-0005-0000-0000-0000F5060000}"/>
    <cellStyle name="corpload" xfId="1869" xr:uid="{00000000-0005-0000-0000-0000F6060000}"/>
    <cellStyle name="Currency [0] 2" xfId="1870" xr:uid="{00000000-0005-0000-0000-0000F8060000}"/>
    <cellStyle name="Currency [0] 2 2" xfId="1871" xr:uid="{00000000-0005-0000-0000-0000F9060000}"/>
    <cellStyle name="Currency [0] 3" xfId="1872" xr:uid="{00000000-0005-0000-0000-0000FA060000}"/>
    <cellStyle name="Currency 10" xfId="1873" xr:uid="{00000000-0005-0000-0000-0000FB060000}"/>
    <cellStyle name="Currency 11" xfId="1874" xr:uid="{00000000-0005-0000-0000-0000FC060000}"/>
    <cellStyle name="Currency 12" xfId="1875" xr:uid="{00000000-0005-0000-0000-0000FD060000}"/>
    <cellStyle name="Currency 12 2" xfId="1876" xr:uid="{00000000-0005-0000-0000-0000FE060000}"/>
    <cellStyle name="Currency 13" xfId="1877" xr:uid="{00000000-0005-0000-0000-0000FF060000}"/>
    <cellStyle name="Currency 14" xfId="1878" xr:uid="{00000000-0005-0000-0000-000000070000}"/>
    <cellStyle name="Currency 15" xfId="1879" xr:uid="{00000000-0005-0000-0000-000001070000}"/>
    <cellStyle name="Currency 16" xfId="1880" xr:uid="{00000000-0005-0000-0000-000002070000}"/>
    <cellStyle name="Currency 17" xfId="1881" xr:uid="{00000000-0005-0000-0000-000003070000}"/>
    <cellStyle name="Currency 18" xfId="1882" xr:uid="{00000000-0005-0000-0000-000004070000}"/>
    <cellStyle name="Currency 19" xfId="1883" xr:uid="{00000000-0005-0000-0000-000005070000}"/>
    <cellStyle name="Currency 2" xfId="10" xr:uid="{00000000-0005-0000-0000-000006000000}"/>
    <cellStyle name="Currency 2 10" xfId="1884" xr:uid="{00000000-0005-0000-0000-000007070000}"/>
    <cellStyle name="Currency 2 10 2" xfId="1885" xr:uid="{00000000-0005-0000-0000-000008070000}"/>
    <cellStyle name="Currency 2 10 2 2" xfId="1886" xr:uid="{00000000-0005-0000-0000-000009070000}"/>
    <cellStyle name="Currency 2 10 2 3" xfId="1887" xr:uid="{00000000-0005-0000-0000-00000A070000}"/>
    <cellStyle name="Currency 2 10 3" xfId="1888" xr:uid="{00000000-0005-0000-0000-00000B070000}"/>
    <cellStyle name="Currency 2 100" xfId="1889" xr:uid="{00000000-0005-0000-0000-00000C070000}"/>
    <cellStyle name="Currency 2 101" xfId="1890" xr:uid="{00000000-0005-0000-0000-00000D070000}"/>
    <cellStyle name="Currency 2 102" xfId="1891" xr:uid="{00000000-0005-0000-0000-00000E070000}"/>
    <cellStyle name="Currency 2 103" xfId="1892" xr:uid="{00000000-0005-0000-0000-00000F070000}"/>
    <cellStyle name="Currency 2 104" xfId="1893" xr:uid="{00000000-0005-0000-0000-000010070000}"/>
    <cellStyle name="Currency 2 105" xfId="1894" xr:uid="{00000000-0005-0000-0000-000011070000}"/>
    <cellStyle name="Currency 2 106" xfId="1895" xr:uid="{00000000-0005-0000-0000-000012070000}"/>
    <cellStyle name="Currency 2 107" xfId="1896" xr:uid="{00000000-0005-0000-0000-000013070000}"/>
    <cellStyle name="Currency 2 108" xfId="1897" xr:uid="{00000000-0005-0000-0000-000014070000}"/>
    <cellStyle name="Currency 2 109" xfId="1898" xr:uid="{00000000-0005-0000-0000-000015070000}"/>
    <cellStyle name="Currency 2 11" xfId="1899" xr:uid="{00000000-0005-0000-0000-000016070000}"/>
    <cellStyle name="Currency 2 11 2" xfId="1900" xr:uid="{00000000-0005-0000-0000-000017070000}"/>
    <cellStyle name="Currency 2 11 2 2" xfId="1901" xr:uid="{00000000-0005-0000-0000-000018070000}"/>
    <cellStyle name="Currency 2 11 2 3" xfId="1902" xr:uid="{00000000-0005-0000-0000-000019070000}"/>
    <cellStyle name="Currency 2 11 3" xfId="1903" xr:uid="{00000000-0005-0000-0000-00001A070000}"/>
    <cellStyle name="Currency 2 110" xfId="1904" xr:uid="{00000000-0005-0000-0000-00001B070000}"/>
    <cellStyle name="Currency 2 111" xfId="1905" xr:uid="{00000000-0005-0000-0000-00001C070000}"/>
    <cellStyle name="Currency 2 112" xfId="1906" xr:uid="{00000000-0005-0000-0000-00001D070000}"/>
    <cellStyle name="Currency 2 113" xfId="1907" xr:uid="{00000000-0005-0000-0000-00001E070000}"/>
    <cellStyle name="Currency 2 114" xfId="1908" xr:uid="{00000000-0005-0000-0000-00001F070000}"/>
    <cellStyle name="Currency 2 115" xfId="1909" xr:uid="{00000000-0005-0000-0000-000020070000}"/>
    <cellStyle name="Currency 2 116" xfId="1910" xr:uid="{00000000-0005-0000-0000-000021070000}"/>
    <cellStyle name="Currency 2 117" xfId="1911" xr:uid="{00000000-0005-0000-0000-000022070000}"/>
    <cellStyle name="Currency 2 118" xfId="1912" xr:uid="{00000000-0005-0000-0000-000023070000}"/>
    <cellStyle name="Currency 2 119" xfId="1913" xr:uid="{00000000-0005-0000-0000-000024070000}"/>
    <cellStyle name="Currency 2 12" xfId="1914" xr:uid="{00000000-0005-0000-0000-000025070000}"/>
    <cellStyle name="Currency 2 12 2" xfId="1915" xr:uid="{00000000-0005-0000-0000-000026070000}"/>
    <cellStyle name="Currency 2 12 2 2" xfId="1916" xr:uid="{00000000-0005-0000-0000-000027070000}"/>
    <cellStyle name="Currency 2 12 2 3" xfId="1917" xr:uid="{00000000-0005-0000-0000-000028070000}"/>
    <cellStyle name="Currency 2 12 3" xfId="1918" xr:uid="{00000000-0005-0000-0000-000029070000}"/>
    <cellStyle name="Currency 2 120" xfId="1919" xr:uid="{00000000-0005-0000-0000-00002A070000}"/>
    <cellStyle name="Currency 2 121" xfId="1920" xr:uid="{00000000-0005-0000-0000-00002B070000}"/>
    <cellStyle name="Currency 2 122" xfId="1921" xr:uid="{00000000-0005-0000-0000-00002C070000}"/>
    <cellStyle name="Currency 2 123" xfId="1922" xr:uid="{00000000-0005-0000-0000-00002D070000}"/>
    <cellStyle name="Currency 2 124" xfId="1923" xr:uid="{00000000-0005-0000-0000-00002E070000}"/>
    <cellStyle name="Currency 2 125" xfId="1924" xr:uid="{00000000-0005-0000-0000-00002F070000}"/>
    <cellStyle name="Currency 2 126" xfId="1925" xr:uid="{00000000-0005-0000-0000-000030070000}"/>
    <cellStyle name="Currency 2 127" xfId="1926" xr:uid="{00000000-0005-0000-0000-000031070000}"/>
    <cellStyle name="Currency 2 128" xfId="1927" xr:uid="{00000000-0005-0000-0000-000032070000}"/>
    <cellStyle name="Currency 2 129" xfId="1928" xr:uid="{00000000-0005-0000-0000-000033070000}"/>
    <cellStyle name="Currency 2 13" xfId="1929" xr:uid="{00000000-0005-0000-0000-000034070000}"/>
    <cellStyle name="Currency 2 13 2" xfId="1930" xr:uid="{00000000-0005-0000-0000-000035070000}"/>
    <cellStyle name="Currency 2 13 2 2" xfId="1931" xr:uid="{00000000-0005-0000-0000-000036070000}"/>
    <cellStyle name="Currency 2 13 2 3" xfId="1932" xr:uid="{00000000-0005-0000-0000-000037070000}"/>
    <cellStyle name="Currency 2 13 3" xfId="1933" xr:uid="{00000000-0005-0000-0000-000038070000}"/>
    <cellStyle name="Currency 2 130" xfId="1934" xr:uid="{00000000-0005-0000-0000-000039070000}"/>
    <cellStyle name="Currency 2 131" xfId="1935" xr:uid="{00000000-0005-0000-0000-00003A070000}"/>
    <cellStyle name="Currency 2 132" xfId="1936" xr:uid="{00000000-0005-0000-0000-00003B070000}"/>
    <cellStyle name="Currency 2 133" xfId="1937" xr:uid="{00000000-0005-0000-0000-00003C070000}"/>
    <cellStyle name="Currency 2 134" xfId="1938" xr:uid="{00000000-0005-0000-0000-00003D070000}"/>
    <cellStyle name="Currency 2 135" xfId="1939" xr:uid="{00000000-0005-0000-0000-00003E070000}"/>
    <cellStyle name="Currency 2 136" xfId="1940" xr:uid="{00000000-0005-0000-0000-00003F070000}"/>
    <cellStyle name="Currency 2 137" xfId="1941" xr:uid="{00000000-0005-0000-0000-000040070000}"/>
    <cellStyle name="Currency 2 138" xfId="1942" xr:uid="{00000000-0005-0000-0000-000041070000}"/>
    <cellStyle name="Currency 2 14" xfId="1943" xr:uid="{00000000-0005-0000-0000-000042070000}"/>
    <cellStyle name="Currency 2 14 2" xfId="1944" xr:uid="{00000000-0005-0000-0000-000043070000}"/>
    <cellStyle name="Currency 2 14 2 2" xfId="1945" xr:uid="{00000000-0005-0000-0000-000044070000}"/>
    <cellStyle name="Currency 2 14 2 3" xfId="1946" xr:uid="{00000000-0005-0000-0000-000045070000}"/>
    <cellStyle name="Currency 2 14 3" xfId="1947" xr:uid="{00000000-0005-0000-0000-000046070000}"/>
    <cellStyle name="Currency 2 15" xfId="1948" xr:uid="{00000000-0005-0000-0000-000047070000}"/>
    <cellStyle name="Currency 2 15 2" xfId="1949" xr:uid="{00000000-0005-0000-0000-000048070000}"/>
    <cellStyle name="Currency 2 15 2 2" xfId="1950" xr:uid="{00000000-0005-0000-0000-000049070000}"/>
    <cellStyle name="Currency 2 15 2 3" xfId="1951" xr:uid="{00000000-0005-0000-0000-00004A070000}"/>
    <cellStyle name="Currency 2 15 3" xfId="1952" xr:uid="{00000000-0005-0000-0000-00004B070000}"/>
    <cellStyle name="Currency 2 16" xfId="1953" xr:uid="{00000000-0005-0000-0000-00004C070000}"/>
    <cellStyle name="Currency 2 16 2" xfId="1954" xr:uid="{00000000-0005-0000-0000-00004D070000}"/>
    <cellStyle name="Currency 2 16 2 2" xfId="1955" xr:uid="{00000000-0005-0000-0000-00004E070000}"/>
    <cellStyle name="Currency 2 16 2 3" xfId="1956" xr:uid="{00000000-0005-0000-0000-00004F070000}"/>
    <cellStyle name="Currency 2 16 3" xfId="1957" xr:uid="{00000000-0005-0000-0000-000050070000}"/>
    <cellStyle name="Currency 2 17" xfId="1958" xr:uid="{00000000-0005-0000-0000-000051070000}"/>
    <cellStyle name="Currency 2 17 2" xfId="1959" xr:uid="{00000000-0005-0000-0000-000052070000}"/>
    <cellStyle name="Currency 2 18" xfId="1960" xr:uid="{00000000-0005-0000-0000-000053070000}"/>
    <cellStyle name="Currency 2 18 2" xfId="1961" xr:uid="{00000000-0005-0000-0000-000054070000}"/>
    <cellStyle name="Currency 2 19" xfId="1962" xr:uid="{00000000-0005-0000-0000-000055070000}"/>
    <cellStyle name="Currency 2 19 2" xfId="1963" xr:uid="{00000000-0005-0000-0000-000056070000}"/>
    <cellStyle name="Currency 2 2" xfId="1964" xr:uid="{00000000-0005-0000-0000-000057070000}"/>
    <cellStyle name="Currency 2 2 10" xfId="1965" xr:uid="{00000000-0005-0000-0000-000058070000}"/>
    <cellStyle name="Currency 2 2 10 2" xfId="1966" xr:uid="{00000000-0005-0000-0000-000059070000}"/>
    <cellStyle name="Currency 2 2 11" xfId="1967" xr:uid="{00000000-0005-0000-0000-00005A070000}"/>
    <cellStyle name="Currency 2 2 11 2" xfId="1968" xr:uid="{00000000-0005-0000-0000-00005B070000}"/>
    <cellStyle name="Currency 2 2 12" xfId="1969" xr:uid="{00000000-0005-0000-0000-00005C070000}"/>
    <cellStyle name="Currency 2 2 12 2" xfId="1970" xr:uid="{00000000-0005-0000-0000-00005D070000}"/>
    <cellStyle name="Currency 2 2 12 2 2" xfId="1971" xr:uid="{00000000-0005-0000-0000-00005E070000}"/>
    <cellStyle name="Currency 2 2 12 3" xfId="1972" xr:uid="{00000000-0005-0000-0000-00005F070000}"/>
    <cellStyle name="Currency 2 2 13" xfId="1973" xr:uid="{00000000-0005-0000-0000-000060070000}"/>
    <cellStyle name="Currency 2 2 13 2" xfId="1974" xr:uid="{00000000-0005-0000-0000-000061070000}"/>
    <cellStyle name="Currency 2 2 14" xfId="1975" xr:uid="{00000000-0005-0000-0000-000062070000}"/>
    <cellStyle name="Currency 2 2 14 2" xfId="1976" xr:uid="{00000000-0005-0000-0000-000063070000}"/>
    <cellStyle name="Currency 2 2 14 2 2" xfId="1977" xr:uid="{00000000-0005-0000-0000-000064070000}"/>
    <cellStyle name="Currency 2 2 14 3" xfId="1978" xr:uid="{00000000-0005-0000-0000-000065070000}"/>
    <cellStyle name="Currency 2 2 15" xfId="1979" xr:uid="{00000000-0005-0000-0000-000066070000}"/>
    <cellStyle name="Currency 2 2 15 2" xfId="1980" xr:uid="{00000000-0005-0000-0000-000067070000}"/>
    <cellStyle name="Currency 2 2 15 2 2" xfId="1981" xr:uid="{00000000-0005-0000-0000-000068070000}"/>
    <cellStyle name="Currency 2 2 15 3" xfId="1982" xr:uid="{00000000-0005-0000-0000-000069070000}"/>
    <cellStyle name="Currency 2 2 16" xfId="1983" xr:uid="{00000000-0005-0000-0000-00006A070000}"/>
    <cellStyle name="Currency 2 2 16 2" xfId="1984" xr:uid="{00000000-0005-0000-0000-00006B070000}"/>
    <cellStyle name="Currency 2 2 16 2 2" xfId="1985" xr:uid="{00000000-0005-0000-0000-00006C070000}"/>
    <cellStyle name="Currency 2 2 16 3" xfId="1986" xr:uid="{00000000-0005-0000-0000-00006D070000}"/>
    <cellStyle name="Currency 2 2 17" xfId="1987" xr:uid="{00000000-0005-0000-0000-00006E070000}"/>
    <cellStyle name="Currency 2 2 17 2" xfId="1988" xr:uid="{00000000-0005-0000-0000-00006F070000}"/>
    <cellStyle name="Currency 2 2 17 2 2" xfId="1989" xr:uid="{00000000-0005-0000-0000-000070070000}"/>
    <cellStyle name="Currency 2 2 17 3" xfId="1990" xr:uid="{00000000-0005-0000-0000-000071070000}"/>
    <cellStyle name="Currency 2 2 18" xfId="1991" xr:uid="{00000000-0005-0000-0000-000072070000}"/>
    <cellStyle name="Currency 2 2 19" xfId="1992" xr:uid="{00000000-0005-0000-0000-000073070000}"/>
    <cellStyle name="Currency 2 2 2" xfId="1993" xr:uid="{00000000-0005-0000-0000-000074070000}"/>
    <cellStyle name="Currency 2 2 2 10" xfId="1994" xr:uid="{00000000-0005-0000-0000-000075070000}"/>
    <cellStyle name="Currency 2 2 2 11" xfId="1995" xr:uid="{00000000-0005-0000-0000-000076070000}"/>
    <cellStyle name="Currency 2 2 2 12" xfId="1996" xr:uid="{00000000-0005-0000-0000-000077070000}"/>
    <cellStyle name="Currency 2 2 2 13" xfId="1997" xr:uid="{00000000-0005-0000-0000-000078070000}"/>
    <cellStyle name="Currency 2 2 2 14" xfId="1998" xr:uid="{00000000-0005-0000-0000-000079070000}"/>
    <cellStyle name="Currency 2 2 2 15" xfId="1999" xr:uid="{00000000-0005-0000-0000-00007A070000}"/>
    <cellStyle name="Currency 2 2 2 16" xfId="2000" xr:uid="{00000000-0005-0000-0000-00007B070000}"/>
    <cellStyle name="Currency 2 2 2 17" xfId="2001" xr:uid="{00000000-0005-0000-0000-00007C070000}"/>
    <cellStyle name="Currency 2 2 2 18" xfId="2002" xr:uid="{00000000-0005-0000-0000-00007D070000}"/>
    <cellStyle name="Currency 2 2 2 18 2" xfId="2003" xr:uid="{00000000-0005-0000-0000-00007E070000}"/>
    <cellStyle name="Currency 2 2 2 19" xfId="2004" xr:uid="{00000000-0005-0000-0000-00007F070000}"/>
    <cellStyle name="Currency 2 2 2 2" xfId="2005" xr:uid="{00000000-0005-0000-0000-000080070000}"/>
    <cellStyle name="Currency 2 2 2 2 10" xfId="2006" xr:uid="{00000000-0005-0000-0000-000081070000}"/>
    <cellStyle name="Currency 2 2 2 2 10 2" xfId="2007" xr:uid="{00000000-0005-0000-0000-000082070000}"/>
    <cellStyle name="Currency 2 2 2 2 10 2 2" xfId="2008" xr:uid="{00000000-0005-0000-0000-000083070000}"/>
    <cellStyle name="Currency 2 2 2 2 10 3" xfId="2009" xr:uid="{00000000-0005-0000-0000-000084070000}"/>
    <cellStyle name="Currency 2 2 2 2 11" xfId="2010" xr:uid="{00000000-0005-0000-0000-000085070000}"/>
    <cellStyle name="Currency 2 2 2 2 11 2" xfId="2011" xr:uid="{00000000-0005-0000-0000-000086070000}"/>
    <cellStyle name="Currency 2 2 2 2 11 2 2" xfId="2012" xr:uid="{00000000-0005-0000-0000-000087070000}"/>
    <cellStyle name="Currency 2 2 2 2 11 3" xfId="2013" xr:uid="{00000000-0005-0000-0000-000088070000}"/>
    <cellStyle name="Currency 2 2 2 2 12" xfId="2014" xr:uid="{00000000-0005-0000-0000-000089070000}"/>
    <cellStyle name="Currency 2 2 2 2 12 2" xfId="2015" xr:uid="{00000000-0005-0000-0000-00008A070000}"/>
    <cellStyle name="Currency 2 2 2 2 12 2 2" xfId="2016" xr:uid="{00000000-0005-0000-0000-00008B070000}"/>
    <cellStyle name="Currency 2 2 2 2 12 3" xfId="2017" xr:uid="{00000000-0005-0000-0000-00008C070000}"/>
    <cellStyle name="Currency 2 2 2 2 13" xfId="2018" xr:uid="{00000000-0005-0000-0000-00008D070000}"/>
    <cellStyle name="Currency 2 2 2 2 13 2" xfId="2019" xr:uid="{00000000-0005-0000-0000-00008E070000}"/>
    <cellStyle name="Currency 2 2 2 2 13 2 2" xfId="2020" xr:uid="{00000000-0005-0000-0000-00008F070000}"/>
    <cellStyle name="Currency 2 2 2 2 13 3" xfId="2021" xr:uid="{00000000-0005-0000-0000-000090070000}"/>
    <cellStyle name="Currency 2 2 2 2 14" xfId="2022" xr:uid="{00000000-0005-0000-0000-000091070000}"/>
    <cellStyle name="Currency 2 2 2 2 14 2" xfId="2023" xr:uid="{00000000-0005-0000-0000-000092070000}"/>
    <cellStyle name="Currency 2 2 2 2 14 2 2" xfId="2024" xr:uid="{00000000-0005-0000-0000-000093070000}"/>
    <cellStyle name="Currency 2 2 2 2 14 3" xfId="2025" xr:uid="{00000000-0005-0000-0000-000094070000}"/>
    <cellStyle name="Currency 2 2 2 2 15" xfId="2026" xr:uid="{00000000-0005-0000-0000-000095070000}"/>
    <cellStyle name="Currency 2 2 2 2 15 2" xfId="2027" xr:uid="{00000000-0005-0000-0000-000096070000}"/>
    <cellStyle name="Currency 2 2 2 2 15 2 2" xfId="2028" xr:uid="{00000000-0005-0000-0000-000097070000}"/>
    <cellStyle name="Currency 2 2 2 2 15 3" xfId="2029" xr:uid="{00000000-0005-0000-0000-000098070000}"/>
    <cellStyle name="Currency 2 2 2 2 16" xfId="2030" xr:uid="{00000000-0005-0000-0000-000099070000}"/>
    <cellStyle name="Currency 2 2 2 2 16 2" xfId="2031" xr:uid="{00000000-0005-0000-0000-00009A070000}"/>
    <cellStyle name="Currency 2 2 2 2 16 2 2" xfId="2032" xr:uid="{00000000-0005-0000-0000-00009B070000}"/>
    <cellStyle name="Currency 2 2 2 2 16 3" xfId="2033" xr:uid="{00000000-0005-0000-0000-00009C070000}"/>
    <cellStyle name="Currency 2 2 2 2 17" xfId="2034" xr:uid="{00000000-0005-0000-0000-00009D070000}"/>
    <cellStyle name="Currency 2 2 2 2 17 2" xfId="2035" xr:uid="{00000000-0005-0000-0000-00009E070000}"/>
    <cellStyle name="Currency 2 2 2 2 17 2 2" xfId="2036" xr:uid="{00000000-0005-0000-0000-00009F070000}"/>
    <cellStyle name="Currency 2 2 2 2 17 3" xfId="2037" xr:uid="{00000000-0005-0000-0000-0000A0070000}"/>
    <cellStyle name="Currency 2 2 2 2 2" xfId="2038" xr:uid="{00000000-0005-0000-0000-0000A1070000}"/>
    <cellStyle name="Currency 2 2 2 2 2 2" xfId="2039" xr:uid="{00000000-0005-0000-0000-0000A2070000}"/>
    <cellStyle name="Currency 2 2 2 2 2 2 2" xfId="2040" xr:uid="{00000000-0005-0000-0000-0000A3070000}"/>
    <cellStyle name="Currency 2 2 2 2 2 2 2 2" xfId="2041" xr:uid="{00000000-0005-0000-0000-0000A4070000}"/>
    <cellStyle name="Currency 2 2 2 2 2 2 2 2 2" xfId="2042" xr:uid="{00000000-0005-0000-0000-0000A5070000}"/>
    <cellStyle name="Currency 2 2 2 2 2 2 2 3" xfId="2043" xr:uid="{00000000-0005-0000-0000-0000A6070000}"/>
    <cellStyle name="Currency 2 2 2 2 2 2 3" xfId="2044" xr:uid="{00000000-0005-0000-0000-0000A7070000}"/>
    <cellStyle name="Currency 2 2 2 2 2 2 3 2" xfId="2045" xr:uid="{00000000-0005-0000-0000-0000A8070000}"/>
    <cellStyle name="Currency 2 2 2 2 2 2 3 2 2" xfId="2046" xr:uid="{00000000-0005-0000-0000-0000A9070000}"/>
    <cellStyle name="Currency 2 2 2 2 2 2 3 3" xfId="2047" xr:uid="{00000000-0005-0000-0000-0000AA070000}"/>
    <cellStyle name="Currency 2 2 2 2 2 2 4" xfId="2048" xr:uid="{00000000-0005-0000-0000-0000AB070000}"/>
    <cellStyle name="Currency 2 2 2 2 2 2 4 2" xfId="2049" xr:uid="{00000000-0005-0000-0000-0000AC070000}"/>
    <cellStyle name="Currency 2 2 2 2 2 2 4 2 2" xfId="2050" xr:uid="{00000000-0005-0000-0000-0000AD070000}"/>
    <cellStyle name="Currency 2 2 2 2 2 2 4 3" xfId="2051" xr:uid="{00000000-0005-0000-0000-0000AE070000}"/>
    <cellStyle name="Currency 2 2 2 2 2 2 5" xfId="2052" xr:uid="{00000000-0005-0000-0000-0000AF070000}"/>
    <cellStyle name="Currency 2 2 2 2 2 2 5 2" xfId="2053" xr:uid="{00000000-0005-0000-0000-0000B0070000}"/>
    <cellStyle name="Currency 2 2 2 2 2 2 5 2 2" xfId="2054" xr:uid="{00000000-0005-0000-0000-0000B1070000}"/>
    <cellStyle name="Currency 2 2 2 2 2 2 5 3" xfId="2055" xr:uid="{00000000-0005-0000-0000-0000B2070000}"/>
    <cellStyle name="Currency 2 2 2 2 2 3" xfId="2056" xr:uid="{00000000-0005-0000-0000-0000B3070000}"/>
    <cellStyle name="Currency 2 2 2 2 2 4" xfId="2057" xr:uid="{00000000-0005-0000-0000-0000B4070000}"/>
    <cellStyle name="Currency 2 2 2 2 2 5" xfId="2058" xr:uid="{00000000-0005-0000-0000-0000B5070000}"/>
    <cellStyle name="Currency 2 2 2 2 2 6" xfId="2059" xr:uid="{00000000-0005-0000-0000-0000B6070000}"/>
    <cellStyle name="Currency 2 2 2 2 2 6 2" xfId="2060" xr:uid="{00000000-0005-0000-0000-0000B7070000}"/>
    <cellStyle name="Currency 2 2 2 2 2 7" xfId="2061" xr:uid="{00000000-0005-0000-0000-0000B8070000}"/>
    <cellStyle name="Currency 2 2 2 2 3" xfId="2062" xr:uid="{00000000-0005-0000-0000-0000B9070000}"/>
    <cellStyle name="Currency 2 2 2 2 3 2" xfId="2063" xr:uid="{00000000-0005-0000-0000-0000BA070000}"/>
    <cellStyle name="Currency 2 2 2 2 3 2 2" xfId="2064" xr:uid="{00000000-0005-0000-0000-0000BB070000}"/>
    <cellStyle name="Currency 2 2 2 2 3 3" xfId="2065" xr:uid="{00000000-0005-0000-0000-0000BC070000}"/>
    <cellStyle name="Currency 2 2 2 2 4" xfId="2066" xr:uid="{00000000-0005-0000-0000-0000BD070000}"/>
    <cellStyle name="Currency 2 2 2 2 4 2" xfId="2067" xr:uid="{00000000-0005-0000-0000-0000BE070000}"/>
    <cellStyle name="Currency 2 2 2 2 4 2 2" xfId="2068" xr:uid="{00000000-0005-0000-0000-0000BF070000}"/>
    <cellStyle name="Currency 2 2 2 2 4 3" xfId="2069" xr:uid="{00000000-0005-0000-0000-0000C0070000}"/>
    <cellStyle name="Currency 2 2 2 2 5" xfId="2070" xr:uid="{00000000-0005-0000-0000-0000C1070000}"/>
    <cellStyle name="Currency 2 2 2 2 5 2" xfId="2071" xr:uid="{00000000-0005-0000-0000-0000C2070000}"/>
    <cellStyle name="Currency 2 2 2 2 5 2 2" xfId="2072" xr:uid="{00000000-0005-0000-0000-0000C3070000}"/>
    <cellStyle name="Currency 2 2 2 2 5 3" xfId="2073" xr:uid="{00000000-0005-0000-0000-0000C4070000}"/>
    <cellStyle name="Currency 2 2 2 2 6" xfId="2074" xr:uid="{00000000-0005-0000-0000-0000C5070000}"/>
    <cellStyle name="Currency 2 2 2 2 6 2" xfId="2075" xr:uid="{00000000-0005-0000-0000-0000C6070000}"/>
    <cellStyle name="Currency 2 2 2 2 6 2 2" xfId="2076" xr:uid="{00000000-0005-0000-0000-0000C7070000}"/>
    <cellStyle name="Currency 2 2 2 2 6 3" xfId="2077" xr:uid="{00000000-0005-0000-0000-0000C8070000}"/>
    <cellStyle name="Currency 2 2 2 2 7" xfId="2078" xr:uid="{00000000-0005-0000-0000-0000C9070000}"/>
    <cellStyle name="Currency 2 2 2 2 7 2" xfId="2079" xr:uid="{00000000-0005-0000-0000-0000CA070000}"/>
    <cellStyle name="Currency 2 2 2 2 7 2 2" xfId="2080" xr:uid="{00000000-0005-0000-0000-0000CB070000}"/>
    <cellStyle name="Currency 2 2 2 2 7 3" xfId="2081" xr:uid="{00000000-0005-0000-0000-0000CC070000}"/>
    <cellStyle name="Currency 2 2 2 2 8" xfId="2082" xr:uid="{00000000-0005-0000-0000-0000CD070000}"/>
    <cellStyle name="Currency 2 2 2 2 8 2" xfId="2083" xr:uid="{00000000-0005-0000-0000-0000CE070000}"/>
    <cellStyle name="Currency 2 2 2 2 8 2 2" xfId="2084" xr:uid="{00000000-0005-0000-0000-0000CF070000}"/>
    <cellStyle name="Currency 2 2 2 2 8 3" xfId="2085" xr:uid="{00000000-0005-0000-0000-0000D0070000}"/>
    <cellStyle name="Currency 2 2 2 2 9" xfId="2086" xr:uid="{00000000-0005-0000-0000-0000D1070000}"/>
    <cellStyle name="Currency 2 2 2 2 9 2" xfId="2087" xr:uid="{00000000-0005-0000-0000-0000D2070000}"/>
    <cellStyle name="Currency 2 2 2 2 9 2 2" xfId="2088" xr:uid="{00000000-0005-0000-0000-0000D3070000}"/>
    <cellStyle name="Currency 2 2 2 2 9 3" xfId="2089" xr:uid="{00000000-0005-0000-0000-0000D4070000}"/>
    <cellStyle name="Currency 2 2 2 3" xfId="2090" xr:uid="{00000000-0005-0000-0000-0000D5070000}"/>
    <cellStyle name="Currency 2 2 2 4" xfId="2091" xr:uid="{00000000-0005-0000-0000-0000D6070000}"/>
    <cellStyle name="Currency 2 2 2 5" xfId="2092" xr:uid="{00000000-0005-0000-0000-0000D7070000}"/>
    <cellStyle name="Currency 2 2 2 6" xfId="2093" xr:uid="{00000000-0005-0000-0000-0000D8070000}"/>
    <cellStyle name="Currency 2 2 2 7" xfId="2094" xr:uid="{00000000-0005-0000-0000-0000D9070000}"/>
    <cellStyle name="Currency 2 2 2 8" xfId="2095" xr:uid="{00000000-0005-0000-0000-0000DA070000}"/>
    <cellStyle name="Currency 2 2 2 9" xfId="2096" xr:uid="{00000000-0005-0000-0000-0000DB070000}"/>
    <cellStyle name="Currency 2 2 20" xfId="2097" xr:uid="{00000000-0005-0000-0000-0000DC070000}"/>
    <cellStyle name="Currency 2 2 3" xfId="2098" xr:uid="{00000000-0005-0000-0000-0000DD070000}"/>
    <cellStyle name="Currency 2 2 3 2" xfId="2099" xr:uid="{00000000-0005-0000-0000-0000DE070000}"/>
    <cellStyle name="Currency 2 2 4" xfId="2100" xr:uid="{00000000-0005-0000-0000-0000DF070000}"/>
    <cellStyle name="Currency 2 2 4 2" xfId="2101" xr:uid="{00000000-0005-0000-0000-0000E0070000}"/>
    <cellStyle name="Currency 2 2 5" xfId="2102" xr:uid="{00000000-0005-0000-0000-0000E1070000}"/>
    <cellStyle name="Currency 2 2 5 2" xfId="2103" xr:uid="{00000000-0005-0000-0000-0000E2070000}"/>
    <cellStyle name="Currency 2 2 6" xfId="2104" xr:uid="{00000000-0005-0000-0000-0000E3070000}"/>
    <cellStyle name="Currency 2 2 6 2" xfId="2105" xr:uid="{00000000-0005-0000-0000-0000E4070000}"/>
    <cellStyle name="Currency 2 2 7" xfId="2106" xr:uid="{00000000-0005-0000-0000-0000E5070000}"/>
    <cellStyle name="Currency 2 2 7 2" xfId="2107" xr:uid="{00000000-0005-0000-0000-0000E6070000}"/>
    <cellStyle name="Currency 2 2 8" xfId="2108" xr:uid="{00000000-0005-0000-0000-0000E7070000}"/>
    <cellStyle name="Currency 2 2 8 2" xfId="2109" xr:uid="{00000000-0005-0000-0000-0000E8070000}"/>
    <cellStyle name="Currency 2 2 9" xfId="2110" xr:uid="{00000000-0005-0000-0000-0000E9070000}"/>
    <cellStyle name="Currency 2 2 9 2" xfId="2111" xr:uid="{00000000-0005-0000-0000-0000EA070000}"/>
    <cellStyle name="Currency 2 20" xfId="2112" xr:uid="{00000000-0005-0000-0000-0000EB070000}"/>
    <cellStyle name="Currency 2 20 2" xfId="2113" xr:uid="{00000000-0005-0000-0000-0000EC070000}"/>
    <cellStyle name="Currency 2 21" xfId="2114" xr:uid="{00000000-0005-0000-0000-0000ED070000}"/>
    <cellStyle name="Currency 2 21 2" xfId="2115" xr:uid="{00000000-0005-0000-0000-0000EE070000}"/>
    <cellStyle name="Currency 2 22" xfId="2116" xr:uid="{00000000-0005-0000-0000-0000EF070000}"/>
    <cellStyle name="Currency 2 22 2" xfId="2117" xr:uid="{00000000-0005-0000-0000-0000F0070000}"/>
    <cellStyle name="Currency 2 23" xfId="2118" xr:uid="{00000000-0005-0000-0000-0000F1070000}"/>
    <cellStyle name="Currency 2 23 2" xfId="2119" xr:uid="{00000000-0005-0000-0000-0000F2070000}"/>
    <cellStyle name="Currency 2 24" xfId="2120" xr:uid="{00000000-0005-0000-0000-0000F3070000}"/>
    <cellStyle name="Currency 2 24 2" xfId="2121" xr:uid="{00000000-0005-0000-0000-0000F4070000}"/>
    <cellStyle name="Currency 2 25" xfId="2122" xr:uid="{00000000-0005-0000-0000-0000F5070000}"/>
    <cellStyle name="Currency 2 25 2" xfId="2123" xr:uid="{00000000-0005-0000-0000-0000F6070000}"/>
    <cellStyle name="Currency 2 26" xfId="2124" xr:uid="{00000000-0005-0000-0000-0000F7070000}"/>
    <cellStyle name="Currency 2 26 2" xfId="2125" xr:uid="{00000000-0005-0000-0000-0000F8070000}"/>
    <cellStyle name="Currency 2 27" xfId="2126" xr:uid="{00000000-0005-0000-0000-0000F9070000}"/>
    <cellStyle name="Currency 2 27 2" xfId="2127" xr:uid="{00000000-0005-0000-0000-0000FA070000}"/>
    <cellStyle name="Currency 2 28" xfId="2128" xr:uid="{00000000-0005-0000-0000-0000FB070000}"/>
    <cellStyle name="Currency 2 28 2" xfId="2129" xr:uid="{00000000-0005-0000-0000-0000FC070000}"/>
    <cellStyle name="Currency 2 29" xfId="2130" xr:uid="{00000000-0005-0000-0000-0000FD070000}"/>
    <cellStyle name="Currency 2 29 2" xfId="2131" xr:uid="{00000000-0005-0000-0000-0000FE070000}"/>
    <cellStyle name="Currency 2 3" xfId="2132" xr:uid="{00000000-0005-0000-0000-0000FF070000}"/>
    <cellStyle name="Currency 2 3 2" xfId="2133" xr:uid="{00000000-0005-0000-0000-000000080000}"/>
    <cellStyle name="Currency 2 3 2 2" xfId="2134" xr:uid="{00000000-0005-0000-0000-000001080000}"/>
    <cellStyle name="Currency 2 3 2 3" xfId="2135" xr:uid="{00000000-0005-0000-0000-000002080000}"/>
    <cellStyle name="Currency 2 3 3" xfId="2136" xr:uid="{00000000-0005-0000-0000-000003080000}"/>
    <cellStyle name="Currency 2 30" xfId="2137" xr:uid="{00000000-0005-0000-0000-000004080000}"/>
    <cellStyle name="Currency 2 30 2" xfId="2138" xr:uid="{00000000-0005-0000-0000-000005080000}"/>
    <cellStyle name="Currency 2 31" xfId="2139" xr:uid="{00000000-0005-0000-0000-000006080000}"/>
    <cellStyle name="Currency 2 31 2" xfId="2140" xr:uid="{00000000-0005-0000-0000-000007080000}"/>
    <cellStyle name="Currency 2 32" xfId="2141" xr:uid="{00000000-0005-0000-0000-000008080000}"/>
    <cellStyle name="Currency 2 32 2" xfId="2142" xr:uid="{00000000-0005-0000-0000-000009080000}"/>
    <cellStyle name="Currency 2 33" xfId="2143" xr:uid="{00000000-0005-0000-0000-00000A080000}"/>
    <cellStyle name="Currency 2 33 2" xfId="2144" xr:uid="{00000000-0005-0000-0000-00000B080000}"/>
    <cellStyle name="Currency 2 34" xfId="2145" xr:uid="{00000000-0005-0000-0000-00000C080000}"/>
    <cellStyle name="Currency 2 34 2" xfId="2146" xr:uid="{00000000-0005-0000-0000-00000D080000}"/>
    <cellStyle name="Currency 2 35" xfId="2147" xr:uid="{00000000-0005-0000-0000-00000E080000}"/>
    <cellStyle name="Currency 2 35 2" xfId="2148" xr:uid="{00000000-0005-0000-0000-00000F080000}"/>
    <cellStyle name="Currency 2 36" xfId="2149" xr:uid="{00000000-0005-0000-0000-000010080000}"/>
    <cellStyle name="Currency 2 36 2" xfId="2150" xr:uid="{00000000-0005-0000-0000-000011080000}"/>
    <cellStyle name="Currency 2 37" xfId="2151" xr:uid="{00000000-0005-0000-0000-000012080000}"/>
    <cellStyle name="Currency 2 37 2" xfId="2152" xr:uid="{00000000-0005-0000-0000-000013080000}"/>
    <cellStyle name="Currency 2 38" xfId="2153" xr:uid="{00000000-0005-0000-0000-000014080000}"/>
    <cellStyle name="Currency 2 38 2" xfId="2154" xr:uid="{00000000-0005-0000-0000-000015080000}"/>
    <cellStyle name="Currency 2 39" xfId="2155" xr:uid="{00000000-0005-0000-0000-000016080000}"/>
    <cellStyle name="Currency 2 39 2" xfId="2156" xr:uid="{00000000-0005-0000-0000-000017080000}"/>
    <cellStyle name="Currency 2 4" xfId="2157" xr:uid="{00000000-0005-0000-0000-000018080000}"/>
    <cellStyle name="Currency 2 4 2" xfId="2158" xr:uid="{00000000-0005-0000-0000-000019080000}"/>
    <cellStyle name="Currency 2 4 2 2" xfId="2159" xr:uid="{00000000-0005-0000-0000-00001A080000}"/>
    <cellStyle name="Currency 2 4 2 3" xfId="2160" xr:uid="{00000000-0005-0000-0000-00001B080000}"/>
    <cellStyle name="Currency 2 4 3" xfId="2161" xr:uid="{00000000-0005-0000-0000-00001C080000}"/>
    <cellStyle name="Currency 2 40" xfId="2162" xr:uid="{00000000-0005-0000-0000-00001D080000}"/>
    <cellStyle name="Currency 2 40 2" xfId="2163" xr:uid="{00000000-0005-0000-0000-00001E080000}"/>
    <cellStyle name="Currency 2 41" xfId="2164" xr:uid="{00000000-0005-0000-0000-00001F080000}"/>
    <cellStyle name="Currency 2 41 2" xfId="2165" xr:uid="{00000000-0005-0000-0000-000020080000}"/>
    <cellStyle name="Currency 2 42" xfId="2166" xr:uid="{00000000-0005-0000-0000-000021080000}"/>
    <cellStyle name="Currency 2 42 2" xfId="2167" xr:uid="{00000000-0005-0000-0000-000022080000}"/>
    <cellStyle name="Currency 2 43" xfId="2168" xr:uid="{00000000-0005-0000-0000-000023080000}"/>
    <cellStyle name="Currency 2 43 2" xfId="2169" xr:uid="{00000000-0005-0000-0000-000024080000}"/>
    <cellStyle name="Currency 2 44" xfId="2170" xr:uid="{00000000-0005-0000-0000-000025080000}"/>
    <cellStyle name="Currency 2 44 2" xfId="2171" xr:uid="{00000000-0005-0000-0000-000026080000}"/>
    <cellStyle name="Currency 2 45" xfId="2172" xr:uid="{00000000-0005-0000-0000-000027080000}"/>
    <cellStyle name="Currency 2 45 2" xfId="2173" xr:uid="{00000000-0005-0000-0000-000028080000}"/>
    <cellStyle name="Currency 2 46" xfId="2174" xr:uid="{00000000-0005-0000-0000-000029080000}"/>
    <cellStyle name="Currency 2 46 2" xfId="2175" xr:uid="{00000000-0005-0000-0000-00002A080000}"/>
    <cellStyle name="Currency 2 47" xfId="2176" xr:uid="{00000000-0005-0000-0000-00002B080000}"/>
    <cellStyle name="Currency 2 47 2" xfId="2177" xr:uid="{00000000-0005-0000-0000-00002C080000}"/>
    <cellStyle name="Currency 2 48" xfId="2178" xr:uid="{00000000-0005-0000-0000-00002D080000}"/>
    <cellStyle name="Currency 2 48 2" xfId="2179" xr:uid="{00000000-0005-0000-0000-00002E080000}"/>
    <cellStyle name="Currency 2 49" xfId="2180" xr:uid="{00000000-0005-0000-0000-00002F080000}"/>
    <cellStyle name="Currency 2 49 2" xfId="2181" xr:uid="{00000000-0005-0000-0000-000030080000}"/>
    <cellStyle name="Currency 2 5" xfId="2182" xr:uid="{00000000-0005-0000-0000-000031080000}"/>
    <cellStyle name="Currency 2 5 2" xfId="2183" xr:uid="{00000000-0005-0000-0000-000032080000}"/>
    <cellStyle name="Currency 2 5 2 2" xfId="2184" xr:uid="{00000000-0005-0000-0000-000033080000}"/>
    <cellStyle name="Currency 2 5 2 3" xfId="2185" xr:uid="{00000000-0005-0000-0000-000034080000}"/>
    <cellStyle name="Currency 2 5 3" xfId="2186" xr:uid="{00000000-0005-0000-0000-000035080000}"/>
    <cellStyle name="Currency 2 50" xfId="2187" xr:uid="{00000000-0005-0000-0000-000036080000}"/>
    <cellStyle name="Currency 2 50 2" xfId="2188" xr:uid="{00000000-0005-0000-0000-000037080000}"/>
    <cellStyle name="Currency 2 51" xfId="2189" xr:uid="{00000000-0005-0000-0000-000038080000}"/>
    <cellStyle name="Currency 2 51 2" xfId="2190" xr:uid="{00000000-0005-0000-0000-000039080000}"/>
    <cellStyle name="Currency 2 52" xfId="2191" xr:uid="{00000000-0005-0000-0000-00003A080000}"/>
    <cellStyle name="Currency 2 52 2" xfId="2192" xr:uid="{00000000-0005-0000-0000-00003B080000}"/>
    <cellStyle name="Currency 2 53" xfId="2193" xr:uid="{00000000-0005-0000-0000-00003C080000}"/>
    <cellStyle name="Currency 2 53 2" xfId="2194" xr:uid="{00000000-0005-0000-0000-00003D080000}"/>
    <cellStyle name="Currency 2 54" xfId="2195" xr:uid="{00000000-0005-0000-0000-00003E080000}"/>
    <cellStyle name="Currency 2 54 2" xfId="2196" xr:uid="{00000000-0005-0000-0000-00003F080000}"/>
    <cellStyle name="Currency 2 55" xfId="2197" xr:uid="{00000000-0005-0000-0000-000040080000}"/>
    <cellStyle name="Currency 2 55 2" xfId="2198" xr:uid="{00000000-0005-0000-0000-000041080000}"/>
    <cellStyle name="Currency 2 56" xfId="2199" xr:uid="{00000000-0005-0000-0000-000042080000}"/>
    <cellStyle name="Currency 2 56 2" xfId="2200" xr:uid="{00000000-0005-0000-0000-000043080000}"/>
    <cellStyle name="Currency 2 57" xfId="2201" xr:uid="{00000000-0005-0000-0000-000044080000}"/>
    <cellStyle name="Currency 2 57 2" xfId="2202" xr:uid="{00000000-0005-0000-0000-000045080000}"/>
    <cellStyle name="Currency 2 58" xfId="2203" xr:uid="{00000000-0005-0000-0000-000046080000}"/>
    <cellStyle name="Currency 2 58 2" xfId="2204" xr:uid="{00000000-0005-0000-0000-000047080000}"/>
    <cellStyle name="Currency 2 59" xfId="2205" xr:uid="{00000000-0005-0000-0000-000048080000}"/>
    <cellStyle name="Currency 2 59 2" xfId="2206" xr:uid="{00000000-0005-0000-0000-000049080000}"/>
    <cellStyle name="Currency 2 6" xfId="2207" xr:uid="{00000000-0005-0000-0000-00004A080000}"/>
    <cellStyle name="Currency 2 6 2" xfId="2208" xr:uid="{00000000-0005-0000-0000-00004B080000}"/>
    <cellStyle name="Currency 2 6 2 2" xfId="2209" xr:uid="{00000000-0005-0000-0000-00004C080000}"/>
    <cellStyle name="Currency 2 6 2 3" xfId="2210" xr:uid="{00000000-0005-0000-0000-00004D080000}"/>
    <cellStyle name="Currency 2 6 3" xfId="2211" xr:uid="{00000000-0005-0000-0000-00004E080000}"/>
    <cellStyle name="Currency 2 60" xfId="2212" xr:uid="{00000000-0005-0000-0000-00004F080000}"/>
    <cellStyle name="Currency 2 60 2" xfId="2213" xr:uid="{00000000-0005-0000-0000-000050080000}"/>
    <cellStyle name="Currency 2 61" xfId="2214" xr:uid="{00000000-0005-0000-0000-000051080000}"/>
    <cellStyle name="Currency 2 61 2" xfId="2215" xr:uid="{00000000-0005-0000-0000-000052080000}"/>
    <cellStyle name="Currency 2 62" xfId="2216" xr:uid="{00000000-0005-0000-0000-000053080000}"/>
    <cellStyle name="Currency 2 63" xfId="2217" xr:uid="{00000000-0005-0000-0000-000054080000}"/>
    <cellStyle name="Currency 2 64" xfId="2218" xr:uid="{00000000-0005-0000-0000-000055080000}"/>
    <cellStyle name="Currency 2 65" xfId="2219" xr:uid="{00000000-0005-0000-0000-000056080000}"/>
    <cellStyle name="Currency 2 66" xfId="2220" xr:uid="{00000000-0005-0000-0000-000057080000}"/>
    <cellStyle name="Currency 2 67" xfId="2221" xr:uid="{00000000-0005-0000-0000-000058080000}"/>
    <cellStyle name="Currency 2 68" xfId="2222" xr:uid="{00000000-0005-0000-0000-000059080000}"/>
    <cellStyle name="Currency 2 69" xfId="2223" xr:uid="{00000000-0005-0000-0000-00005A080000}"/>
    <cellStyle name="Currency 2 7" xfId="2224" xr:uid="{00000000-0005-0000-0000-00005B080000}"/>
    <cellStyle name="Currency 2 7 2" xfId="2225" xr:uid="{00000000-0005-0000-0000-00005C080000}"/>
    <cellStyle name="Currency 2 7 2 2" xfId="2226" xr:uid="{00000000-0005-0000-0000-00005D080000}"/>
    <cellStyle name="Currency 2 7 2 3" xfId="2227" xr:uid="{00000000-0005-0000-0000-00005E080000}"/>
    <cellStyle name="Currency 2 7 3" xfId="2228" xr:uid="{00000000-0005-0000-0000-00005F080000}"/>
    <cellStyle name="Currency 2 70" xfId="2229" xr:uid="{00000000-0005-0000-0000-000060080000}"/>
    <cellStyle name="Currency 2 71" xfId="2230" xr:uid="{00000000-0005-0000-0000-000061080000}"/>
    <cellStyle name="Currency 2 72" xfId="2231" xr:uid="{00000000-0005-0000-0000-000062080000}"/>
    <cellStyle name="Currency 2 73" xfId="2232" xr:uid="{00000000-0005-0000-0000-000063080000}"/>
    <cellStyle name="Currency 2 74" xfId="2233" xr:uid="{00000000-0005-0000-0000-000064080000}"/>
    <cellStyle name="Currency 2 75" xfId="2234" xr:uid="{00000000-0005-0000-0000-000065080000}"/>
    <cellStyle name="Currency 2 76" xfId="2235" xr:uid="{00000000-0005-0000-0000-000066080000}"/>
    <cellStyle name="Currency 2 77" xfId="2236" xr:uid="{00000000-0005-0000-0000-000067080000}"/>
    <cellStyle name="Currency 2 78" xfId="2237" xr:uid="{00000000-0005-0000-0000-000068080000}"/>
    <cellStyle name="Currency 2 79" xfId="2238" xr:uid="{00000000-0005-0000-0000-000069080000}"/>
    <cellStyle name="Currency 2 8" xfId="2239" xr:uid="{00000000-0005-0000-0000-00006A080000}"/>
    <cellStyle name="Currency 2 8 2" xfId="2240" xr:uid="{00000000-0005-0000-0000-00006B080000}"/>
    <cellStyle name="Currency 2 8 2 2" xfId="2241" xr:uid="{00000000-0005-0000-0000-00006C080000}"/>
    <cellStyle name="Currency 2 8 2 3" xfId="2242" xr:uid="{00000000-0005-0000-0000-00006D080000}"/>
    <cellStyle name="Currency 2 8 3" xfId="2243" xr:uid="{00000000-0005-0000-0000-00006E080000}"/>
    <cellStyle name="Currency 2 80" xfId="2244" xr:uid="{00000000-0005-0000-0000-00006F080000}"/>
    <cellStyle name="Currency 2 81" xfId="2245" xr:uid="{00000000-0005-0000-0000-000070080000}"/>
    <cellStyle name="Currency 2 82" xfId="2246" xr:uid="{00000000-0005-0000-0000-000071080000}"/>
    <cellStyle name="Currency 2 83" xfId="2247" xr:uid="{00000000-0005-0000-0000-000072080000}"/>
    <cellStyle name="Currency 2 84" xfId="2248" xr:uid="{00000000-0005-0000-0000-000073080000}"/>
    <cellStyle name="Currency 2 85" xfId="2249" xr:uid="{00000000-0005-0000-0000-000074080000}"/>
    <cellStyle name="Currency 2 86" xfId="2250" xr:uid="{00000000-0005-0000-0000-000075080000}"/>
    <cellStyle name="Currency 2 87" xfId="2251" xr:uid="{00000000-0005-0000-0000-000076080000}"/>
    <cellStyle name="Currency 2 88" xfId="2252" xr:uid="{00000000-0005-0000-0000-000077080000}"/>
    <cellStyle name="Currency 2 89" xfId="2253" xr:uid="{00000000-0005-0000-0000-000078080000}"/>
    <cellStyle name="Currency 2 9" xfId="2254" xr:uid="{00000000-0005-0000-0000-000079080000}"/>
    <cellStyle name="Currency 2 9 2" xfId="2255" xr:uid="{00000000-0005-0000-0000-00007A080000}"/>
    <cellStyle name="Currency 2 9 2 2" xfId="2256" xr:uid="{00000000-0005-0000-0000-00007B080000}"/>
    <cellStyle name="Currency 2 9 2 3" xfId="2257" xr:uid="{00000000-0005-0000-0000-00007C080000}"/>
    <cellStyle name="Currency 2 9 3" xfId="2258" xr:uid="{00000000-0005-0000-0000-00007D080000}"/>
    <cellStyle name="Currency 2 90" xfId="2259" xr:uid="{00000000-0005-0000-0000-00007E080000}"/>
    <cellStyle name="Currency 2 91" xfId="2260" xr:uid="{00000000-0005-0000-0000-00007F080000}"/>
    <cellStyle name="Currency 2 92" xfId="2261" xr:uid="{00000000-0005-0000-0000-000080080000}"/>
    <cellStyle name="Currency 2 93" xfId="2262" xr:uid="{00000000-0005-0000-0000-000081080000}"/>
    <cellStyle name="Currency 2 94" xfId="2263" xr:uid="{00000000-0005-0000-0000-000082080000}"/>
    <cellStyle name="Currency 2 95" xfId="2264" xr:uid="{00000000-0005-0000-0000-000083080000}"/>
    <cellStyle name="Currency 2 96" xfId="2265" xr:uid="{00000000-0005-0000-0000-000084080000}"/>
    <cellStyle name="Currency 2 97" xfId="2266" xr:uid="{00000000-0005-0000-0000-000085080000}"/>
    <cellStyle name="Currency 2 98" xfId="2267" xr:uid="{00000000-0005-0000-0000-000086080000}"/>
    <cellStyle name="Currency 2 99" xfId="2268" xr:uid="{00000000-0005-0000-0000-000087080000}"/>
    <cellStyle name="Currency 20" xfId="2269" xr:uid="{00000000-0005-0000-0000-000088080000}"/>
    <cellStyle name="Currency 21" xfId="2270" xr:uid="{00000000-0005-0000-0000-000089080000}"/>
    <cellStyle name="Currency 22" xfId="2271" xr:uid="{00000000-0005-0000-0000-00008A080000}"/>
    <cellStyle name="Currency 23" xfId="2272" xr:uid="{00000000-0005-0000-0000-00008B080000}"/>
    <cellStyle name="Currency 24" xfId="2273" xr:uid="{00000000-0005-0000-0000-00008C080000}"/>
    <cellStyle name="Currency 25" xfId="2274" xr:uid="{00000000-0005-0000-0000-00008D080000}"/>
    <cellStyle name="Currency 25 2" xfId="2275" xr:uid="{00000000-0005-0000-0000-00008E080000}"/>
    <cellStyle name="Currency 25 3" xfId="2276" xr:uid="{00000000-0005-0000-0000-00008F080000}"/>
    <cellStyle name="Currency 26" xfId="2277" xr:uid="{00000000-0005-0000-0000-000090080000}"/>
    <cellStyle name="Currency 27" xfId="2278" xr:uid="{00000000-0005-0000-0000-000091080000}"/>
    <cellStyle name="Currency 28" xfId="2279" xr:uid="{00000000-0005-0000-0000-000092080000}"/>
    <cellStyle name="Currency 29" xfId="2280" xr:uid="{00000000-0005-0000-0000-000093080000}"/>
    <cellStyle name="Currency 3" xfId="39" xr:uid="{00000000-0005-0000-0000-000007000000}"/>
    <cellStyle name="Currency 3 10" xfId="2282" xr:uid="{00000000-0005-0000-0000-000095080000}"/>
    <cellStyle name="Currency 3 10 2" xfId="2283" xr:uid="{00000000-0005-0000-0000-000096080000}"/>
    <cellStyle name="Currency 3 10 2 2" xfId="2284" xr:uid="{00000000-0005-0000-0000-000097080000}"/>
    <cellStyle name="Currency 3 10 2 3" xfId="2285" xr:uid="{00000000-0005-0000-0000-000098080000}"/>
    <cellStyle name="Currency 3 10 3" xfId="2286" xr:uid="{00000000-0005-0000-0000-000099080000}"/>
    <cellStyle name="Currency 3 100" xfId="2287" xr:uid="{00000000-0005-0000-0000-00009A080000}"/>
    <cellStyle name="Currency 3 101" xfId="2288" xr:uid="{00000000-0005-0000-0000-00009B080000}"/>
    <cellStyle name="Currency 3 102" xfId="2289" xr:uid="{00000000-0005-0000-0000-00009C080000}"/>
    <cellStyle name="Currency 3 103" xfId="2290" xr:uid="{00000000-0005-0000-0000-00009D080000}"/>
    <cellStyle name="Currency 3 104" xfId="2291" xr:uid="{00000000-0005-0000-0000-00009E080000}"/>
    <cellStyle name="Currency 3 105" xfId="2292" xr:uid="{00000000-0005-0000-0000-00009F080000}"/>
    <cellStyle name="Currency 3 106" xfId="2293" xr:uid="{00000000-0005-0000-0000-0000A0080000}"/>
    <cellStyle name="Currency 3 107" xfId="2294" xr:uid="{00000000-0005-0000-0000-0000A1080000}"/>
    <cellStyle name="Currency 3 108" xfId="2295" xr:uid="{00000000-0005-0000-0000-0000A2080000}"/>
    <cellStyle name="Currency 3 109" xfId="2296" xr:uid="{00000000-0005-0000-0000-0000A3080000}"/>
    <cellStyle name="Currency 3 11" xfId="2297" xr:uid="{00000000-0005-0000-0000-0000A4080000}"/>
    <cellStyle name="Currency 3 11 2" xfId="2298" xr:uid="{00000000-0005-0000-0000-0000A5080000}"/>
    <cellStyle name="Currency 3 11 2 2" xfId="2299" xr:uid="{00000000-0005-0000-0000-0000A6080000}"/>
    <cellStyle name="Currency 3 11 2 3" xfId="2300" xr:uid="{00000000-0005-0000-0000-0000A7080000}"/>
    <cellStyle name="Currency 3 11 3" xfId="2301" xr:uid="{00000000-0005-0000-0000-0000A8080000}"/>
    <cellStyle name="Currency 3 110" xfId="2302" xr:uid="{00000000-0005-0000-0000-0000A9080000}"/>
    <cellStyle name="Currency 3 111" xfId="2303" xr:uid="{00000000-0005-0000-0000-0000AA080000}"/>
    <cellStyle name="Currency 3 112" xfId="2304" xr:uid="{00000000-0005-0000-0000-0000AB080000}"/>
    <cellStyle name="Currency 3 113" xfId="2305" xr:uid="{00000000-0005-0000-0000-0000AC080000}"/>
    <cellStyle name="Currency 3 114" xfId="2306" xr:uid="{00000000-0005-0000-0000-0000AD080000}"/>
    <cellStyle name="Currency 3 115" xfId="2307" xr:uid="{00000000-0005-0000-0000-0000AE080000}"/>
    <cellStyle name="Currency 3 116" xfId="2308" xr:uid="{00000000-0005-0000-0000-0000AF080000}"/>
    <cellStyle name="Currency 3 117" xfId="2309" xr:uid="{00000000-0005-0000-0000-0000B0080000}"/>
    <cellStyle name="Currency 3 118" xfId="2310" xr:uid="{00000000-0005-0000-0000-0000B1080000}"/>
    <cellStyle name="Currency 3 119" xfId="2311" xr:uid="{00000000-0005-0000-0000-0000B2080000}"/>
    <cellStyle name="Currency 3 12" xfId="2312" xr:uid="{00000000-0005-0000-0000-0000B3080000}"/>
    <cellStyle name="Currency 3 12 2" xfId="2313" xr:uid="{00000000-0005-0000-0000-0000B4080000}"/>
    <cellStyle name="Currency 3 12 2 2" xfId="2314" xr:uid="{00000000-0005-0000-0000-0000B5080000}"/>
    <cellStyle name="Currency 3 12 2 3" xfId="2315" xr:uid="{00000000-0005-0000-0000-0000B6080000}"/>
    <cellStyle name="Currency 3 12 3" xfId="2316" xr:uid="{00000000-0005-0000-0000-0000B7080000}"/>
    <cellStyle name="Currency 3 120" xfId="2317" xr:uid="{00000000-0005-0000-0000-0000B8080000}"/>
    <cellStyle name="Currency 3 121" xfId="2318" xr:uid="{00000000-0005-0000-0000-0000B9080000}"/>
    <cellStyle name="Currency 3 122" xfId="2319" xr:uid="{00000000-0005-0000-0000-0000BA080000}"/>
    <cellStyle name="Currency 3 123" xfId="2320" xr:uid="{00000000-0005-0000-0000-0000BB080000}"/>
    <cellStyle name="Currency 3 124" xfId="2321" xr:uid="{00000000-0005-0000-0000-0000BC080000}"/>
    <cellStyle name="Currency 3 125" xfId="2322" xr:uid="{00000000-0005-0000-0000-0000BD080000}"/>
    <cellStyle name="Currency 3 126" xfId="2323" xr:uid="{00000000-0005-0000-0000-0000BE080000}"/>
    <cellStyle name="Currency 3 127" xfId="2324" xr:uid="{00000000-0005-0000-0000-0000BF080000}"/>
    <cellStyle name="Currency 3 128" xfId="2325" xr:uid="{00000000-0005-0000-0000-0000C0080000}"/>
    <cellStyle name="Currency 3 129" xfId="2326" xr:uid="{00000000-0005-0000-0000-0000C1080000}"/>
    <cellStyle name="Currency 3 13" xfId="2327" xr:uid="{00000000-0005-0000-0000-0000C2080000}"/>
    <cellStyle name="Currency 3 13 2" xfId="2328" xr:uid="{00000000-0005-0000-0000-0000C3080000}"/>
    <cellStyle name="Currency 3 13 2 2" xfId="2329" xr:uid="{00000000-0005-0000-0000-0000C4080000}"/>
    <cellStyle name="Currency 3 13 2 3" xfId="2330" xr:uid="{00000000-0005-0000-0000-0000C5080000}"/>
    <cellStyle name="Currency 3 13 3" xfId="2331" xr:uid="{00000000-0005-0000-0000-0000C6080000}"/>
    <cellStyle name="Currency 3 130" xfId="2332" xr:uid="{00000000-0005-0000-0000-0000C7080000}"/>
    <cellStyle name="Currency 3 131" xfId="2333" xr:uid="{00000000-0005-0000-0000-0000C8080000}"/>
    <cellStyle name="Currency 3 132" xfId="2334" xr:uid="{00000000-0005-0000-0000-0000C9080000}"/>
    <cellStyle name="Currency 3 133" xfId="2335" xr:uid="{00000000-0005-0000-0000-0000CA080000}"/>
    <cellStyle name="Currency 3 134" xfId="2336" xr:uid="{00000000-0005-0000-0000-0000CB080000}"/>
    <cellStyle name="Currency 3 135" xfId="2337" xr:uid="{00000000-0005-0000-0000-0000CC080000}"/>
    <cellStyle name="Currency 3 136" xfId="2338" xr:uid="{00000000-0005-0000-0000-0000CD080000}"/>
    <cellStyle name="Currency 3 137" xfId="2339" xr:uid="{00000000-0005-0000-0000-0000CE080000}"/>
    <cellStyle name="Currency 3 138" xfId="2340" xr:uid="{00000000-0005-0000-0000-0000CF080000}"/>
    <cellStyle name="Currency 3 139" xfId="2341" xr:uid="{00000000-0005-0000-0000-0000D0080000}"/>
    <cellStyle name="Currency 3 14" xfId="2342" xr:uid="{00000000-0005-0000-0000-0000D1080000}"/>
    <cellStyle name="Currency 3 14 2" xfId="2343" xr:uid="{00000000-0005-0000-0000-0000D2080000}"/>
    <cellStyle name="Currency 3 14 2 2" xfId="2344" xr:uid="{00000000-0005-0000-0000-0000D3080000}"/>
    <cellStyle name="Currency 3 14 2 3" xfId="2345" xr:uid="{00000000-0005-0000-0000-0000D4080000}"/>
    <cellStyle name="Currency 3 14 3" xfId="2346" xr:uid="{00000000-0005-0000-0000-0000D5080000}"/>
    <cellStyle name="Currency 3 140" xfId="2281" xr:uid="{00000000-0005-0000-0000-000094080000}"/>
    <cellStyle name="Currency 3 15" xfId="2347" xr:uid="{00000000-0005-0000-0000-0000D6080000}"/>
    <cellStyle name="Currency 3 15 2" xfId="2348" xr:uid="{00000000-0005-0000-0000-0000D7080000}"/>
    <cellStyle name="Currency 3 15 2 2" xfId="2349" xr:uid="{00000000-0005-0000-0000-0000D8080000}"/>
    <cellStyle name="Currency 3 15 2 3" xfId="2350" xr:uid="{00000000-0005-0000-0000-0000D9080000}"/>
    <cellStyle name="Currency 3 15 3" xfId="2351" xr:uid="{00000000-0005-0000-0000-0000DA080000}"/>
    <cellStyle name="Currency 3 16" xfId="2352" xr:uid="{00000000-0005-0000-0000-0000DB080000}"/>
    <cellStyle name="Currency 3 16 2" xfId="2353" xr:uid="{00000000-0005-0000-0000-0000DC080000}"/>
    <cellStyle name="Currency 3 16 2 2" xfId="2354" xr:uid="{00000000-0005-0000-0000-0000DD080000}"/>
    <cellStyle name="Currency 3 16 2 3" xfId="2355" xr:uid="{00000000-0005-0000-0000-0000DE080000}"/>
    <cellStyle name="Currency 3 16 3" xfId="2356" xr:uid="{00000000-0005-0000-0000-0000DF080000}"/>
    <cellStyle name="Currency 3 17" xfId="2357" xr:uid="{00000000-0005-0000-0000-0000E0080000}"/>
    <cellStyle name="Currency 3 17 2" xfId="2358" xr:uid="{00000000-0005-0000-0000-0000E1080000}"/>
    <cellStyle name="Currency 3 17 2 2" xfId="2359" xr:uid="{00000000-0005-0000-0000-0000E2080000}"/>
    <cellStyle name="Currency 3 17 2 3" xfId="2360" xr:uid="{00000000-0005-0000-0000-0000E3080000}"/>
    <cellStyle name="Currency 3 17 3" xfId="2361" xr:uid="{00000000-0005-0000-0000-0000E4080000}"/>
    <cellStyle name="Currency 3 18" xfId="2362" xr:uid="{00000000-0005-0000-0000-0000E5080000}"/>
    <cellStyle name="Currency 3 18 2" xfId="2363" xr:uid="{00000000-0005-0000-0000-0000E6080000}"/>
    <cellStyle name="Currency 3 18 2 2" xfId="2364" xr:uid="{00000000-0005-0000-0000-0000E7080000}"/>
    <cellStyle name="Currency 3 18 2 3" xfId="2365" xr:uid="{00000000-0005-0000-0000-0000E8080000}"/>
    <cellStyle name="Currency 3 18 3" xfId="2366" xr:uid="{00000000-0005-0000-0000-0000E9080000}"/>
    <cellStyle name="Currency 3 19" xfId="2367" xr:uid="{00000000-0005-0000-0000-0000EA080000}"/>
    <cellStyle name="Currency 3 19 2" xfId="2368" xr:uid="{00000000-0005-0000-0000-0000EB080000}"/>
    <cellStyle name="Currency 3 19 2 2" xfId="2369" xr:uid="{00000000-0005-0000-0000-0000EC080000}"/>
    <cellStyle name="Currency 3 19 2 3" xfId="2370" xr:uid="{00000000-0005-0000-0000-0000ED080000}"/>
    <cellStyle name="Currency 3 19 3" xfId="2371" xr:uid="{00000000-0005-0000-0000-0000EE080000}"/>
    <cellStyle name="Currency 3 2" xfId="67" xr:uid="{00000000-0005-0000-0000-000007000000}"/>
    <cellStyle name="Currency 3 2 10" xfId="2373" xr:uid="{00000000-0005-0000-0000-0000F0080000}"/>
    <cellStyle name="Currency 3 2 11" xfId="2374" xr:uid="{00000000-0005-0000-0000-0000F1080000}"/>
    <cellStyle name="Currency 3 2 12" xfId="2375" xr:uid="{00000000-0005-0000-0000-0000F2080000}"/>
    <cellStyle name="Currency 3 2 13" xfId="2376" xr:uid="{00000000-0005-0000-0000-0000F3080000}"/>
    <cellStyle name="Currency 3 2 14" xfId="2377" xr:uid="{00000000-0005-0000-0000-0000F4080000}"/>
    <cellStyle name="Currency 3 2 15" xfId="2378" xr:uid="{00000000-0005-0000-0000-0000F5080000}"/>
    <cellStyle name="Currency 3 2 15 2" xfId="2379" xr:uid="{00000000-0005-0000-0000-0000F6080000}"/>
    <cellStyle name="Currency 3 2 16" xfId="2380" xr:uid="{00000000-0005-0000-0000-0000F7080000}"/>
    <cellStyle name="Currency 3 2 17" xfId="2381" xr:uid="{00000000-0005-0000-0000-0000F8080000}"/>
    <cellStyle name="Currency 3 2 18" xfId="2382" xr:uid="{00000000-0005-0000-0000-0000F9080000}"/>
    <cellStyle name="Currency 3 2 18 2" xfId="2383" xr:uid="{00000000-0005-0000-0000-0000FA080000}"/>
    <cellStyle name="Currency 3 2 19" xfId="2384" xr:uid="{00000000-0005-0000-0000-0000FB080000}"/>
    <cellStyle name="Currency 3 2 2" xfId="2385" xr:uid="{00000000-0005-0000-0000-0000FC080000}"/>
    <cellStyle name="Currency 3 2 2 10" xfId="2386" xr:uid="{00000000-0005-0000-0000-0000FD080000}"/>
    <cellStyle name="Currency 3 2 2 11" xfId="2387" xr:uid="{00000000-0005-0000-0000-0000FE080000}"/>
    <cellStyle name="Currency 3 2 2 12" xfId="2388" xr:uid="{00000000-0005-0000-0000-0000FF080000}"/>
    <cellStyle name="Currency 3 2 2 13" xfId="2389" xr:uid="{00000000-0005-0000-0000-000000090000}"/>
    <cellStyle name="Currency 3 2 2 14" xfId="2390" xr:uid="{00000000-0005-0000-0000-000001090000}"/>
    <cellStyle name="Currency 3 2 2 15" xfId="2391" xr:uid="{00000000-0005-0000-0000-000002090000}"/>
    <cellStyle name="Currency 3 2 2 16" xfId="2392" xr:uid="{00000000-0005-0000-0000-000003090000}"/>
    <cellStyle name="Currency 3 2 2 17" xfId="2393" xr:uid="{00000000-0005-0000-0000-000004090000}"/>
    <cellStyle name="Currency 3 2 2 18" xfId="2394" xr:uid="{00000000-0005-0000-0000-000005090000}"/>
    <cellStyle name="Currency 3 2 2 2" xfId="2395" xr:uid="{00000000-0005-0000-0000-000006090000}"/>
    <cellStyle name="Currency 3 2 2 2 10" xfId="2396" xr:uid="{00000000-0005-0000-0000-000007090000}"/>
    <cellStyle name="Currency 3 2 2 2 11" xfId="2397" xr:uid="{00000000-0005-0000-0000-000008090000}"/>
    <cellStyle name="Currency 3 2 2 2 12" xfId="2398" xr:uid="{00000000-0005-0000-0000-000009090000}"/>
    <cellStyle name="Currency 3 2 2 2 13" xfId="2399" xr:uid="{00000000-0005-0000-0000-00000A090000}"/>
    <cellStyle name="Currency 3 2 2 2 14" xfId="2400" xr:uid="{00000000-0005-0000-0000-00000B090000}"/>
    <cellStyle name="Currency 3 2 2 2 15" xfId="2401" xr:uid="{00000000-0005-0000-0000-00000C090000}"/>
    <cellStyle name="Currency 3 2 2 2 16" xfId="2402" xr:uid="{00000000-0005-0000-0000-00000D090000}"/>
    <cellStyle name="Currency 3 2 2 2 17" xfId="2403" xr:uid="{00000000-0005-0000-0000-00000E090000}"/>
    <cellStyle name="Currency 3 2 2 2 2" xfId="2404" xr:uid="{00000000-0005-0000-0000-00000F090000}"/>
    <cellStyle name="Currency 3 2 2 2 2 2" xfId="2405" xr:uid="{00000000-0005-0000-0000-000010090000}"/>
    <cellStyle name="Currency 3 2 2 2 2 2 2" xfId="2406" xr:uid="{00000000-0005-0000-0000-000011090000}"/>
    <cellStyle name="Currency 3 2 2 2 2 2 3" xfId="2407" xr:uid="{00000000-0005-0000-0000-000012090000}"/>
    <cellStyle name="Currency 3 2 2 2 2 2 4" xfId="2408" xr:uid="{00000000-0005-0000-0000-000013090000}"/>
    <cellStyle name="Currency 3 2 2 2 2 2 5" xfId="2409" xr:uid="{00000000-0005-0000-0000-000014090000}"/>
    <cellStyle name="Currency 3 2 2 2 2 3" xfId="2410" xr:uid="{00000000-0005-0000-0000-000015090000}"/>
    <cellStyle name="Currency 3 2 2 2 2 4" xfId="2411" xr:uid="{00000000-0005-0000-0000-000016090000}"/>
    <cellStyle name="Currency 3 2 2 2 2 5" xfId="2412" xr:uid="{00000000-0005-0000-0000-000017090000}"/>
    <cellStyle name="Currency 3 2 2 2 3" xfId="2413" xr:uid="{00000000-0005-0000-0000-000018090000}"/>
    <cellStyle name="Currency 3 2 2 2 4" xfId="2414" xr:uid="{00000000-0005-0000-0000-000019090000}"/>
    <cellStyle name="Currency 3 2 2 2 5" xfId="2415" xr:uid="{00000000-0005-0000-0000-00001A090000}"/>
    <cellStyle name="Currency 3 2 2 2 6" xfId="2416" xr:uid="{00000000-0005-0000-0000-00001B090000}"/>
    <cellStyle name="Currency 3 2 2 2 7" xfId="2417" xr:uid="{00000000-0005-0000-0000-00001C090000}"/>
    <cellStyle name="Currency 3 2 2 2 8" xfId="2418" xr:uid="{00000000-0005-0000-0000-00001D090000}"/>
    <cellStyle name="Currency 3 2 2 2 9" xfId="2419" xr:uid="{00000000-0005-0000-0000-00001E090000}"/>
    <cellStyle name="Currency 3 2 2 3" xfId="2420" xr:uid="{00000000-0005-0000-0000-00001F090000}"/>
    <cellStyle name="Currency 3 2 2 4" xfId="2421" xr:uid="{00000000-0005-0000-0000-000020090000}"/>
    <cellStyle name="Currency 3 2 2 5" xfId="2422" xr:uid="{00000000-0005-0000-0000-000021090000}"/>
    <cellStyle name="Currency 3 2 2 6" xfId="2423" xr:uid="{00000000-0005-0000-0000-000022090000}"/>
    <cellStyle name="Currency 3 2 2 7" xfId="2424" xr:uid="{00000000-0005-0000-0000-000023090000}"/>
    <cellStyle name="Currency 3 2 2 8" xfId="2425" xr:uid="{00000000-0005-0000-0000-000024090000}"/>
    <cellStyle name="Currency 3 2 2 9" xfId="2426" xr:uid="{00000000-0005-0000-0000-000025090000}"/>
    <cellStyle name="Currency 3 2 20" xfId="2427" xr:uid="{00000000-0005-0000-0000-000026090000}"/>
    <cellStyle name="Currency 3 2 21" xfId="2428" xr:uid="{00000000-0005-0000-0000-000027090000}"/>
    <cellStyle name="Currency 3 2 22" xfId="2372" xr:uid="{00000000-0005-0000-0000-0000EF080000}"/>
    <cellStyle name="Currency 3 2 3" xfId="2429" xr:uid="{00000000-0005-0000-0000-000028090000}"/>
    <cellStyle name="Currency 3 2 4" xfId="2430" xr:uid="{00000000-0005-0000-0000-000029090000}"/>
    <cellStyle name="Currency 3 2 5" xfId="2431" xr:uid="{00000000-0005-0000-0000-00002A090000}"/>
    <cellStyle name="Currency 3 2 6" xfId="2432" xr:uid="{00000000-0005-0000-0000-00002B090000}"/>
    <cellStyle name="Currency 3 2 7" xfId="2433" xr:uid="{00000000-0005-0000-0000-00002C090000}"/>
    <cellStyle name="Currency 3 2 8" xfId="2434" xr:uid="{00000000-0005-0000-0000-00002D090000}"/>
    <cellStyle name="Currency 3 2 9" xfId="2435" xr:uid="{00000000-0005-0000-0000-00002E090000}"/>
    <cellStyle name="Currency 3 20" xfId="2436" xr:uid="{00000000-0005-0000-0000-00002F090000}"/>
    <cellStyle name="Currency 3 20 2" xfId="2437" xr:uid="{00000000-0005-0000-0000-000030090000}"/>
    <cellStyle name="Currency 3 20 3" xfId="2438" xr:uid="{00000000-0005-0000-0000-000031090000}"/>
    <cellStyle name="Currency 3 20 4" xfId="2439" xr:uid="{00000000-0005-0000-0000-000032090000}"/>
    <cellStyle name="Currency 3 21" xfId="2440" xr:uid="{00000000-0005-0000-0000-000033090000}"/>
    <cellStyle name="Currency 3 21 2" xfId="2441" xr:uid="{00000000-0005-0000-0000-000034090000}"/>
    <cellStyle name="Currency 3 22" xfId="2442" xr:uid="{00000000-0005-0000-0000-000035090000}"/>
    <cellStyle name="Currency 3 22 2" xfId="2443" xr:uid="{00000000-0005-0000-0000-000036090000}"/>
    <cellStyle name="Currency 3 23" xfId="2444" xr:uid="{00000000-0005-0000-0000-000037090000}"/>
    <cellStyle name="Currency 3 23 2" xfId="2445" xr:uid="{00000000-0005-0000-0000-000038090000}"/>
    <cellStyle name="Currency 3 24" xfId="2446" xr:uid="{00000000-0005-0000-0000-000039090000}"/>
    <cellStyle name="Currency 3 24 2" xfId="2447" xr:uid="{00000000-0005-0000-0000-00003A090000}"/>
    <cellStyle name="Currency 3 25" xfId="2448" xr:uid="{00000000-0005-0000-0000-00003B090000}"/>
    <cellStyle name="Currency 3 25 2" xfId="2449" xr:uid="{00000000-0005-0000-0000-00003C090000}"/>
    <cellStyle name="Currency 3 26" xfId="2450" xr:uid="{00000000-0005-0000-0000-00003D090000}"/>
    <cellStyle name="Currency 3 26 2" xfId="2451" xr:uid="{00000000-0005-0000-0000-00003E090000}"/>
    <cellStyle name="Currency 3 27" xfId="2452" xr:uid="{00000000-0005-0000-0000-00003F090000}"/>
    <cellStyle name="Currency 3 27 2" xfId="2453" xr:uid="{00000000-0005-0000-0000-000040090000}"/>
    <cellStyle name="Currency 3 28" xfId="2454" xr:uid="{00000000-0005-0000-0000-000041090000}"/>
    <cellStyle name="Currency 3 28 2" xfId="2455" xr:uid="{00000000-0005-0000-0000-000042090000}"/>
    <cellStyle name="Currency 3 29" xfId="2456" xr:uid="{00000000-0005-0000-0000-000043090000}"/>
    <cellStyle name="Currency 3 29 2" xfId="2457" xr:uid="{00000000-0005-0000-0000-000044090000}"/>
    <cellStyle name="Currency 3 3" xfId="2458" xr:uid="{00000000-0005-0000-0000-000045090000}"/>
    <cellStyle name="Currency 3 3 10" xfId="2459" xr:uid="{00000000-0005-0000-0000-000046090000}"/>
    <cellStyle name="Currency 3 3 10 2" xfId="2460" xr:uid="{00000000-0005-0000-0000-000047090000}"/>
    <cellStyle name="Currency 3 3 11" xfId="2461" xr:uid="{00000000-0005-0000-0000-000048090000}"/>
    <cellStyle name="Currency 3 3 11 2" xfId="2462" xr:uid="{00000000-0005-0000-0000-000049090000}"/>
    <cellStyle name="Currency 3 3 12" xfId="2463" xr:uid="{00000000-0005-0000-0000-00004A090000}"/>
    <cellStyle name="Currency 3 3 13" xfId="2464" xr:uid="{00000000-0005-0000-0000-00004B090000}"/>
    <cellStyle name="Currency 3 3 14" xfId="2465" xr:uid="{00000000-0005-0000-0000-00004C090000}"/>
    <cellStyle name="Currency 3 3 14 2" xfId="2466" xr:uid="{00000000-0005-0000-0000-00004D090000}"/>
    <cellStyle name="Currency 3 3 15" xfId="2467" xr:uid="{00000000-0005-0000-0000-00004E090000}"/>
    <cellStyle name="Currency 3 3 2" xfId="2468" xr:uid="{00000000-0005-0000-0000-00004F090000}"/>
    <cellStyle name="Currency 3 3 2 10" xfId="2469" xr:uid="{00000000-0005-0000-0000-000050090000}"/>
    <cellStyle name="Currency 3 3 2 10 2" xfId="2470" xr:uid="{00000000-0005-0000-0000-000051090000}"/>
    <cellStyle name="Currency 3 3 2 10 2 2" xfId="2471" xr:uid="{00000000-0005-0000-0000-000052090000}"/>
    <cellStyle name="Currency 3 3 2 10 3" xfId="2472" xr:uid="{00000000-0005-0000-0000-000053090000}"/>
    <cellStyle name="Currency 3 3 2 11" xfId="2473" xr:uid="{00000000-0005-0000-0000-000054090000}"/>
    <cellStyle name="Currency 3 3 2 11 2" xfId="2474" xr:uid="{00000000-0005-0000-0000-000055090000}"/>
    <cellStyle name="Currency 3 3 2 11 2 2" xfId="2475" xr:uid="{00000000-0005-0000-0000-000056090000}"/>
    <cellStyle name="Currency 3 3 2 11 3" xfId="2476" xr:uid="{00000000-0005-0000-0000-000057090000}"/>
    <cellStyle name="Currency 3 3 2 12" xfId="2477" xr:uid="{00000000-0005-0000-0000-000058090000}"/>
    <cellStyle name="Currency 3 3 2 12 2" xfId="2478" xr:uid="{00000000-0005-0000-0000-000059090000}"/>
    <cellStyle name="Currency 3 3 2 12 2 2" xfId="2479" xr:uid="{00000000-0005-0000-0000-00005A090000}"/>
    <cellStyle name="Currency 3 3 2 12 3" xfId="2480" xr:uid="{00000000-0005-0000-0000-00005B090000}"/>
    <cellStyle name="Currency 3 3 2 12 4" xfId="2481" xr:uid="{00000000-0005-0000-0000-00005C090000}"/>
    <cellStyle name="Currency 3 3 2 13" xfId="2482" xr:uid="{00000000-0005-0000-0000-00005D090000}"/>
    <cellStyle name="Currency 3 3 2 13 2" xfId="2483" xr:uid="{00000000-0005-0000-0000-00005E090000}"/>
    <cellStyle name="Currency 3 3 2 13 2 2" xfId="2484" xr:uid="{00000000-0005-0000-0000-00005F090000}"/>
    <cellStyle name="Currency 3 3 2 13 3" xfId="2485" xr:uid="{00000000-0005-0000-0000-000060090000}"/>
    <cellStyle name="Currency 3 3 2 14" xfId="2486" xr:uid="{00000000-0005-0000-0000-000061090000}"/>
    <cellStyle name="Currency 3 3 2 15" xfId="2487" xr:uid="{00000000-0005-0000-0000-000062090000}"/>
    <cellStyle name="Currency 3 3 2 2" xfId="2488" xr:uid="{00000000-0005-0000-0000-000063090000}"/>
    <cellStyle name="Currency 3 3 2 2 2" xfId="2489" xr:uid="{00000000-0005-0000-0000-000064090000}"/>
    <cellStyle name="Currency 3 3 2 2 2 2" xfId="2490" xr:uid="{00000000-0005-0000-0000-000065090000}"/>
    <cellStyle name="Currency 3 3 2 2 3" xfId="2491" xr:uid="{00000000-0005-0000-0000-000066090000}"/>
    <cellStyle name="Currency 3 3 2 3" xfId="2492" xr:uid="{00000000-0005-0000-0000-000067090000}"/>
    <cellStyle name="Currency 3 3 2 3 2" xfId="2493" xr:uid="{00000000-0005-0000-0000-000068090000}"/>
    <cellStyle name="Currency 3 3 2 3 2 2" xfId="2494" xr:uid="{00000000-0005-0000-0000-000069090000}"/>
    <cellStyle name="Currency 3 3 2 3 3" xfId="2495" xr:uid="{00000000-0005-0000-0000-00006A090000}"/>
    <cellStyle name="Currency 3 3 2 4" xfId="2496" xr:uid="{00000000-0005-0000-0000-00006B090000}"/>
    <cellStyle name="Currency 3 3 2 4 2" xfId="2497" xr:uid="{00000000-0005-0000-0000-00006C090000}"/>
    <cellStyle name="Currency 3 3 2 4 2 2" xfId="2498" xr:uid="{00000000-0005-0000-0000-00006D090000}"/>
    <cellStyle name="Currency 3 3 2 4 3" xfId="2499" xr:uid="{00000000-0005-0000-0000-00006E090000}"/>
    <cellStyle name="Currency 3 3 2 5" xfId="2500" xr:uid="{00000000-0005-0000-0000-00006F090000}"/>
    <cellStyle name="Currency 3 3 2 5 2" xfId="2501" xr:uid="{00000000-0005-0000-0000-000070090000}"/>
    <cellStyle name="Currency 3 3 2 5 2 2" xfId="2502" xr:uid="{00000000-0005-0000-0000-000071090000}"/>
    <cellStyle name="Currency 3 3 2 5 3" xfId="2503" xr:uid="{00000000-0005-0000-0000-000072090000}"/>
    <cellStyle name="Currency 3 3 2 6" xfId="2504" xr:uid="{00000000-0005-0000-0000-000073090000}"/>
    <cellStyle name="Currency 3 3 2 6 2" xfId="2505" xr:uid="{00000000-0005-0000-0000-000074090000}"/>
    <cellStyle name="Currency 3 3 2 6 2 2" xfId="2506" xr:uid="{00000000-0005-0000-0000-000075090000}"/>
    <cellStyle name="Currency 3 3 2 6 3" xfId="2507" xr:uid="{00000000-0005-0000-0000-000076090000}"/>
    <cellStyle name="Currency 3 3 2 7" xfId="2508" xr:uid="{00000000-0005-0000-0000-000077090000}"/>
    <cellStyle name="Currency 3 3 2 7 2" xfId="2509" xr:uid="{00000000-0005-0000-0000-000078090000}"/>
    <cellStyle name="Currency 3 3 2 7 2 2" xfId="2510" xr:uid="{00000000-0005-0000-0000-000079090000}"/>
    <cellStyle name="Currency 3 3 2 7 3" xfId="2511" xr:uid="{00000000-0005-0000-0000-00007A090000}"/>
    <cellStyle name="Currency 3 3 2 8" xfId="2512" xr:uid="{00000000-0005-0000-0000-00007B090000}"/>
    <cellStyle name="Currency 3 3 2 8 2" xfId="2513" xr:uid="{00000000-0005-0000-0000-00007C090000}"/>
    <cellStyle name="Currency 3 3 2 8 2 2" xfId="2514" xr:uid="{00000000-0005-0000-0000-00007D090000}"/>
    <cellStyle name="Currency 3 3 2 8 3" xfId="2515" xr:uid="{00000000-0005-0000-0000-00007E090000}"/>
    <cellStyle name="Currency 3 3 2 9" xfId="2516" xr:uid="{00000000-0005-0000-0000-00007F090000}"/>
    <cellStyle name="Currency 3 3 2 9 2" xfId="2517" xr:uid="{00000000-0005-0000-0000-000080090000}"/>
    <cellStyle name="Currency 3 3 2 9 2 2" xfId="2518" xr:uid="{00000000-0005-0000-0000-000081090000}"/>
    <cellStyle name="Currency 3 3 2 9 3" xfId="2519" xr:uid="{00000000-0005-0000-0000-000082090000}"/>
    <cellStyle name="Currency 3 3 3" xfId="2520" xr:uid="{00000000-0005-0000-0000-000083090000}"/>
    <cellStyle name="Currency 3 3 3 2" xfId="2521" xr:uid="{00000000-0005-0000-0000-000084090000}"/>
    <cellStyle name="Currency 3 3 4" xfId="2522" xr:uid="{00000000-0005-0000-0000-000085090000}"/>
    <cellStyle name="Currency 3 3 4 2" xfId="2523" xr:uid="{00000000-0005-0000-0000-000086090000}"/>
    <cellStyle name="Currency 3 3 5" xfId="2524" xr:uid="{00000000-0005-0000-0000-000087090000}"/>
    <cellStyle name="Currency 3 3 5 2" xfId="2525" xr:uid="{00000000-0005-0000-0000-000088090000}"/>
    <cellStyle name="Currency 3 3 6" xfId="2526" xr:uid="{00000000-0005-0000-0000-000089090000}"/>
    <cellStyle name="Currency 3 3 6 2" xfId="2527" xr:uid="{00000000-0005-0000-0000-00008A090000}"/>
    <cellStyle name="Currency 3 3 7" xfId="2528" xr:uid="{00000000-0005-0000-0000-00008B090000}"/>
    <cellStyle name="Currency 3 3 7 2" xfId="2529" xr:uid="{00000000-0005-0000-0000-00008C090000}"/>
    <cellStyle name="Currency 3 3 8" xfId="2530" xr:uid="{00000000-0005-0000-0000-00008D090000}"/>
    <cellStyle name="Currency 3 3 8 2" xfId="2531" xr:uid="{00000000-0005-0000-0000-00008E090000}"/>
    <cellStyle name="Currency 3 3 9" xfId="2532" xr:uid="{00000000-0005-0000-0000-00008F090000}"/>
    <cellStyle name="Currency 3 3 9 2" xfId="2533" xr:uid="{00000000-0005-0000-0000-000090090000}"/>
    <cellStyle name="Currency 3 30" xfId="2534" xr:uid="{00000000-0005-0000-0000-000091090000}"/>
    <cellStyle name="Currency 3 30 2" xfId="2535" xr:uid="{00000000-0005-0000-0000-000092090000}"/>
    <cellStyle name="Currency 3 31" xfId="2536" xr:uid="{00000000-0005-0000-0000-000093090000}"/>
    <cellStyle name="Currency 3 31 2" xfId="2537" xr:uid="{00000000-0005-0000-0000-000094090000}"/>
    <cellStyle name="Currency 3 32" xfId="2538" xr:uid="{00000000-0005-0000-0000-000095090000}"/>
    <cellStyle name="Currency 3 32 2" xfId="2539" xr:uid="{00000000-0005-0000-0000-000096090000}"/>
    <cellStyle name="Currency 3 33" xfId="2540" xr:uid="{00000000-0005-0000-0000-000097090000}"/>
    <cellStyle name="Currency 3 33 2" xfId="2541" xr:uid="{00000000-0005-0000-0000-000098090000}"/>
    <cellStyle name="Currency 3 34" xfId="2542" xr:uid="{00000000-0005-0000-0000-000099090000}"/>
    <cellStyle name="Currency 3 34 2" xfId="2543" xr:uid="{00000000-0005-0000-0000-00009A090000}"/>
    <cellStyle name="Currency 3 35" xfId="2544" xr:uid="{00000000-0005-0000-0000-00009B090000}"/>
    <cellStyle name="Currency 3 35 2" xfId="2545" xr:uid="{00000000-0005-0000-0000-00009C090000}"/>
    <cellStyle name="Currency 3 36" xfId="2546" xr:uid="{00000000-0005-0000-0000-00009D090000}"/>
    <cellStyle name="Currency 3 36 2" xfId="2547" xr:uid="{00000000-0005-0000-0000-00009E090000}"/>
    <cellStyle name="Currency 3 37" xfId="2548" xr:uid="{00000000-0005-0000-0000-00009F090000}"/>
    <cellStyle name="Currency 3 37 2" xfId="2549" xr:uid="{00000000-0005-0000-0000-0000A0090000}"/>
    <cellStyle name="Currency 3 38" xfId="2550" xr:uid="{00000000-0005-0000-0000-0000A1090000}"/>
    <cellStyle name="Currency 3 38 2" xfId="2551" xr:uid="{00000000-0005-0000-0000-0000A2090000}"/>
    <cellStyle name="Currency 3 39" xfId="2552" xr:uid="{00000000-0005-0000-0000-0000A3090000}"/>
    <cellStyle name="Currency 3 39 2" xfId="2553" xr:uid="{00000000-0005-0000-0000-0000A4090000}"/>
    <cellStyle name="Currency 3 4" xfId="2554" xr:uid="{00000000-0005-0000-0000-0000A5090000}"/>
    <cellStyle name="Currency 3 4 2" xfId="2555" xr:uid="{00000000-0005-0000-0000-0000A6090000}"/>
    <cellStyle name="Currency 3 4 2 2" xfId="2556" xr:uid="{00000000-0005-0000-0000-0000A7090000}"/>
    <cellStyle name="Currency 3 4 2 2 2" xfId="2557" xr:uid="{00000000-0005-0000-0000-0000A8090000}"/>
    <cellStyle name="Currency 3 4 2 3" xfId="2558" xr:uid="{00000000-0005-0000-0000-0000A9090000}"/>
    <cellStyle name="Currency 3 4 2 4" xfId="2559" xr:uid="{00000000-0005-0000-0000-0000AA090000}"/>
    <cellStyle name="Currency 3 4 2 5" xfId="2560" xr:uid="{00000000-0005-0000-0000-0000AB090000}"/>
    <cellStyle name="Currency 3 4 3" xfId="2561" xr:uid="{00000000-0005-0000-0000-0000AC090000}"/>
    <cellStyle name="Currency 3 4 4" xfId="2562" xr:uid="{00000000-0005-0000-0000-0000AD090000}"/>
    <cellStyle name="Currency 3 4 5" xfId="2563" xr:uid="{00000000-0005-0000-0000-0000AE090000}"/>
    <cellStyle name="Currency 3 4 6" xfId="2564" xr:uid="{00000000-0005-0000-0000-0000AF090000}"/>
    <cellStyle name="Currency 3 40" xfId="2565" xr:uid="{00000000-0005-0000-0000-0000B0090000}"/>
    <cellStyle name="Currency 3 40 2" xfId="2566" xr:uid="{00000000-0005-0000-0000-0000B1090000}"/>
    <cellStyle name="Currency 3 41" xfId="2567" xr:uid="{00000000-0005-0000-0000-0000B2090000}"/>
    <cellStyle name="Currency 3 41 2" xfId="2568" xr:uid="{00000000-0005-0000-0000-0000B3090000}"/>
    <cellStyle name="Currency 3 42" xfId="2569" xr:uid="{00000000-0005-0000-0000-0000B4090000}"/>
    <cellStyle name="Currency 3 42 2" xfId="2570" xr:uid="{00000000-0005-0000-0000-0000B5090000}"/>
    <cellStyle name="Currency 3 43" xfId="2571" xr:uid="{00000000-0005-0000-0000-0000B6090000}"/>
    <cellStyle name="Currency 3 43 2" xfId="2572" xr:uid="{00000000-0005-0000-0000-0000B7090000}"/>
    <cellStyle name="Currency 3 44" xfId="2573" xr:uid="{00000000-0005-0000-0000-0000B8090000}"/>
    <cellStyle name="Currency 3 44 2" xfId="2574" xr:uid="{00000000-0005-0000-0000-0000B9090000}"/>
    <cellStyle name="Currency 3 45" xfId="2575" xr:uid="{00000000-0005-0000-0000-0000BA090000}"/>
    <cellStyle name="Currency 3 45 2" xfId="2576" xr:uid="{00000000-0005-0000-0000-0000BB090000}"/>
    <cellStyle name="Currency 3 46" xfId="2577" xr:uid="{00000000-0005-0000-0000-0000BC090000}"/>
    <cellStyle name="Currency 3 46 2" xfId="2578" xr:uid="{00000000-0005-0000-0000-0000BD090000}"/>
    <cellStyle name="Currency 3 47" xfId="2579" xr:uid="{00000000-0005-0000-0000-0000BE090000}"/>
    <cellStyle name="Currency 3 47 2" xfId="2580" xr:uid="{00000000-0005-0000-0000-0000BF090000}"/>
    <cellStyle name="Currency 3 48" xfId="2581" xr:uid="{00000000-0005-0000-0000-0000C0090000}"/>
    <cellStyle name="Currency 3 48 2" xfId="2582" xr:uid="{00000000-0005-0000-0000-0000C1090000}"/>
    <cellStyle name="Currency 3 49" xfId="2583" xr:uid="{00000000-0005-0000-0000-0000C2090000}"/>
    <cellStyle name="Currency 3 49 2" xfId="2584" xr:uid="{00000000-0005-0000-0000-0000C3090000}"/>
    <cellStyle name="Currency 3 5" xfId="2585" xr:uid="{00000000-0005-0000-0000-0000C4090000}"/>
    <cellStyle name="Currency 3 5 2" xfId="2586" xr:uid="{00000000-0005-0000-0000-0000C5090000}"/>
    <cellStyle name="Currency 3 5 2 2" xfId="2587" xr:uid="{00000000-0005-0000-0000-0000C6090000}"/>
    <cellStyle name="Currency 3 5 2 3" xfId="2588" xr:uid="{00000000-0005-0000-0000-0000C7090000}"/>
    <cellStyle name="Currency 3 5 3" xfId="2589" xr:uid="{00000000-0005-0000-0000-0000C8090000}"/>
    <cellStyle name="Currency 3 50" xfId="2590" xr:uid="{00000000-0005-0000-0000-0000C9090000}"/>
    <cellStyle name="Currency 3 50 2" xfId="2591" xr:uid="{00000000-0005-0000-0000-0000CA090000}"/>
    <cellStyle name="Currency 3 51" xfId="2592" xr:uid="{00000000-0005-0000-0000-0000CB090000}"/>
    <cellStyle name="Currency 3 51 2" xfId="2593" xr:uid="{00000000-0005-0000-0000-0000CC090000}"/>
    <cellStyle name="Currency 3 52" xfId="2594" xr:uid="{00000000-0005-0000-0000-0000CD090000}"/>
    <cellStyle name="Currency 3 52 2" xfId="2595" xr:uid="{00000000-0005-0000-0000-0000CE090000}"/>
    <cellStyle name="Currency 3 53" xfId="2596" xr:uid="{00000000-0005-0000-0000-0000CF090000}"/>
    <cellStyle name="Currency 3 53 2" xfId="2597" xr:uid="{00000000-0005-0000-0000-0000D0090000}"/>
    <cellStyle name="Currency 3 54" xfId="2598" xr:uid="{00000000-0005-0000-0000-0000D1090000}"/>
    <cellStyle name="Currency 3 54 2" xfId="2599" xr:uid="{00000000-0005-0000-0000-0000D2090000}"/>
    <cellStyle name="Currency 3 55" xfId="2600" xr:uid="{00000000-0005-0000-0000-0000D3090000}"/>
    <cellStyle name="Currency 3 55 2" xfId="2601" xr:uid="{00000000-0005-0000-0000-0000D4090000}"/>
    <cellStyle name="Currency 3 56" xfId="2602" xr:uid="{00000000-0005-0000-0000-0000D5090000}"/>
    <cellStyle name="Currency 3 56 2" xfId="2603" xr:uid="{00000000-0005-0000-0000-0000D6090000}"/>
    <cellStyle name="Currency 3 57" xfId="2604" xr:uid="{00000000-0005-0000-0000-0000D7090000}"/>
    <cellStyle name="Currency 3 57 2" xfId="2605" xr:uid="{00000000-0005-0000-0000-0000D8090000}"/>
    <cellStyle name="Currency 3 58" xfId="2606" xr:uid="{00000000-0005-0000-0000-0000D9090000}"/>
    <cellStyle name="Currency 3 58 2" xfId="2607" xr:uid="{00000000-0005-0000-0000-0000DA090000}"/>
    <cellStyle name="Currency 3 59" xfId="2608" xr:uid="{00000000-0005-0000-0000-0000DB090000}"/>
    <cellStyle name="Currency 3 59 2" xfId="2609" xr:uid="{00000000-0005-0000-0000-0000DC090000}"/>
    <cellStyle name="Currency 3 6" xfId="2610" xr:uid="{00000000-0005-0000-0000-0000DD090000}"/>
    <cellStyle name="Currency 3 6 2" xfId="2611" xr:uid="{00000000-0005-0000-0000-0000DE090000}"/>
    <cellStyle name="Currency 3 6 2 2" xfId="2612" xr:uid="{00000000-0005-0000-0000-0000DF090000}"/>
    <cellStyle name="Currency 3 6 2 3" xfId="2613" xr:uid="{00000000-0005-0000-0000-0000E0090000}"/>
    <cellStyle name="Currency 3 6 3" xfId="2614" xr:uid="{00000000-0005-0000-0000-0000E1090000}"/>
    <cellStyle name="Currency 3 60" xfId="2615" xr:uid="{00000000-0005-0000-0000-0000E2090000}"/>
    <cellStyle name="Currency 3 60 2" xfId="2616" xr:uid="{00000000-0005-0000-0000-0000E3090000}"/>
    <cellStyle name="Currency 3 61" xfId="2617" xr:uid="{00000000-0005-0000-0000-0000E4090000}"/>
    <cellStyle name="Currency 3 61 2" xfId="2618" xr:uid="{00000000-0005-0000-0000-0000E5090000}"/>
    <cellStyle name="Currency 3 62" xfId="2619" xr:uid="{00000000-0005-0000-0000-0000E6090000}"/>
    <cellStyle name="Currency 3 63" xfId="2620" xr:uid="{00000000-0005-0000-0000-0000E7090000}"/>
    <cellStyle name="Currency 3 64" xfId="2621" xr:uid="{00000000-0005-0000-0000-0000E8090000}"/>
    <cellStyle name="Currency 3 65" xfId="2622" xr:uid="{00000000-0005-0000-0000-0000E9090000}"/>
    <cellStyle name="Currency 3 66" xfId="2623" xr:uid="{00000000-0005-0000-0000-0000EA090000}"/>
    <cellStyle name="Currency 3 67" xfId="2624" xr:uid="{00000000-0005-0000-0000-0000EB090000}"/>
    <cellStyle name="Currency 3 68" xfId="2625" xr:uid="{00000000-0005-0000-0000-0000EC090000}"/>
    <cellStyle name="Currency 3 69" xfId="2626" xr:uid="{00000000-0005-0000-0000-0000ED090000}"/>
    <cellStyle name="Currency 3 7" xfId="2627" xr:uid="{00000000-0005-0000-0000-0000EE090000}"/>
    <cellStyle name="Currency 3 7 2" xfId="2628" xr:uid="{00000000-0005-0000-0000-0000EF090000}"/>
    <cellStyle name="Currency 3 7 2 2" xfId="2629" xr:uid="{00000000-0005-0000-0000-0000F0090000}"/>
    <cellStyle name="Currency 3 7 2 3" xfId="2630" xr:uid="{00000000-0005-0000-0000-0000F1090000}"/>
    <cellStyle name="Currency 3 7 3" xfId="2631" xr:uid="{00000000-0005-0000-0000-0000F2090000}"/>
    <cellStyle name="Currency 3 70" xfId="2632" xr:uid="{00000000-0005-0000-0000-0000F3090000}"/>
    <cellStyle name="Currency 3 71" xfId="2633" xr:uid="{00000000-0005-0000-0000-0000F4090000}"/>
    <cellStyle name="Currency 3 72" xfId="2634" xr:uid="{00000000-0005-0000-0000-0000F5090000}"/>
    <cellStyle name="Currency 3 73" xfId="2635" xr:uid="{00000000-0005-0000-0000-0000F6090000}"/>
    <cellStyle name="Currency 3 74" xfId="2636" xr:uid="{00000000-0005-0000-0000-0000F7090000}"/>
    <cellStyle name="Currency 3 75" xfId="2637" xr:uid="{00000000-0005-0000-0000-0000F8090000}"/>
    <cellStyle name="Currency 3 76" xfId="2638" xr:uid="{00000000-0005-0000-0000-0000F9090000}"/>
    <cellStyle name="Currency 3 77" xfId="2639" xr:uid="{00000000-0005-0000-0000-0000FA090000}"/>
    <cellStyle name="Currency 3 78" xfId="2640" xr:uid="{00000000-0005-0000-0000-0000FB090000}"/>
    <cellStyle name="Currency 3 79" xfId="2641" xr:uid="{00000000-0005-0000-0000-0000FC090000}"/>
    <cellStyle name="Currency 3 8" xfId="2642" xr:uid="{00000000-0005-0000-0000-0000FD090000}"/>
    <cellStyle name="Currency 3 8 2" xfId="2643" xr:uid="{00000000-0005-0000-0000-0000FE090000}"/>
    <cellStyle name="Currency 3 8 2 2" xfId="2644" xr:uid="{00000000-0005-0000-0000-0000FF090000}"/>
    <cellStyle name="Currency 3 8 2 3" xfId="2645" xr:uid="{00000000-0005-0000-0000-0000000A0000}"/>
    <cellStyle name="Currency 3 8 3" xfId="2646" xr:uid="{00000000-0005-0000-0000-0000010A0000}"/>
    <cellStyle name="Currency 3 80" xfId="2647" xr:uid="{00000000-0005-0000-0000-0000020A0000}"/>
    <cellStyle name="Currency 3 81" xfId="2648" xr:uid="{00000000-0005-0000-0000-0000030A0000}"/>
    <cellStyle name="Currency 3 82" xfId="2649" xr:uid="{00000000-0005-0000-0000-0000040A0000}"/>
    <cellStyle name="Currency 3 83" xfId="2650" xr:uid="{00000000-0005-0000-0000-0000050A0000}"/>
    <cellStyle name="Currency 3 84" xfId="2651" xr:uid="{00000000-0005-0000-0000-0000060A0000}"/>
    <cellStyle name="Currency 3 85" xfId="2652" xr:uid="{00000000-0005-0000-0000-0000070A0000}"/>
    <cellStyle name="Currency 3 86" xfId="2653" xr:uid="{00000000-0005-0000-0000-0000080A0000}"/>
    <cellStyle name="Currency 3 87" xfId="2654" xr:uid="{00000000-0005-0000-0000-0000090A0000}"/>
    <cellStyle name="Currency 3 88" xfId="2655" xr:uid="{00000000-0005-0000-0000-00000A0A0000}"/>
    <cellStyle name="Currency 3 89" xfId="2656" xr:uid="{00000000-0005-0000-0000-00000B0A0000}"/>
    <cellStyle name="Currency 3 9" xfId="2657" xr:uid="{00000000-0005-0000-0000-00000C0A0000}"/>
    <cellStyle name="Currency 3 9 2" xfId="2658" xr:uid="{00000000-0005-0000-0000-00000D0A0000}"/>
    <cellStyle name="Currency 3 9 2 2" xfId="2659" xr:uid="{00000000-0005-0000-0000-00000E0A0000}"/>
    <cellStyle name="Currency 3 9 2 3" xfId="2660" xr:uid="{00000000-0005-0000-0000-00000F0A0000}"/>
    <cellStyle name="Currency 3 9 3" xfId="2661" xr:uid="{00000000-0005-0000-0000-0000100A0000}"/>
    <cellStyle name="Currency 3 90" xfId="2662" xr:uid="{00000000-0005-0000-0000-0000110A0000}"/>
    <cellStyle name="Currency 3 91" xfId="2663" xr:uid="{00000000-0005-0000-0000-0000120A0000}"/>
    <cellStyle name="Currency 3 92" xfId="2664" xr:uid="{00000000-0005-0000-0000-0000130A0000}"/>
    <cellStyle name="Currency 3 92 2" xfId="2665" xr:uid="{00000000-0005-0000-0000-0000140A0000}"/>
    <cellStyle name="Currency 3 93" xfId="2666" xr:uid="{00000000-0005-0000-0000-0000150A0000}"/>
    <cellStyle name="Currency 3 94" xfId="2667" xr:uid="{00000000-0005-0000-0000-0000160A0000}"/>
    <cellStyle name="Currency 3 95" xfId="2668" xr:uid="{00000000-0005-0000-0000-0000170A0000}"/>
    <cellStyle name="Currency 3 96" xfId="2669" xr:uid="{00000000-0005-0000-0000-0000180A0000}"/>
    <cellStyle name="Currency 3 97" xfId="2670" xr:uid="{00000000-0005-0000-0000-0000190A0000}"/>
    <cellStyle name="Currency 3 98" xfId="2671" xr:uid="{00000000-0005-0000-0000-00001A0A0000}"/>
    <cellStyle name="Currency 3 99" xfId="2672" xr:uid="{00000000-0005-0000-0000-00001B0A0000}"/>
    <cellStyle name="Currency 30" xfId="2673" xr:uid="{00000000-0005-0000-0000-00001C0A0000}"/>
    <cellStyle name="Currency 31" xfId="2674" xr:uid="{00000000-0005-0000-0000-00001D0A0000}"/>
    <cellStyle name="Currency 32" xfId="2675" xr:uid="{00000000-0005-0000-0000-00001E0A0000}"/>
    <cellStyle name="Currency 33" xfId="2676" xr:uid="{00000000-0005-0000-0000-00001F0A0000}"/>
    <cellStyle name="Currency 34" xfId="2677" xr:uid="{00000000-0005-0000-0000-0000200A0000}"/>
    <cellStyle name="Currency 35" xfId="2678" xr:uid="{00000000-0005-0000-0000-0000210A0000}"/>
    <cellStyle name="Currency 36" xfId="2679" xr:uid="{00000000-0005-0000-0000-0000220A0000}"/>
    <cellStyle name="Currency 37" xfId="9449" xr:uid="{00000000-0005-0000-0000-00006B070000}"/>
    <cellStyle name="Currency 4" xfId="41" xr:uid="{00000000-0005-0000-0000-000008000000}"/>
    <cellStyle name="Currency 4 10" xfId="2681" xr:uid="{00000000-0005-0000-0000-0000240A0000}"/>
    <cellStyle name="Currency 4 11" xfId="2682" xr:uid="{00000000-0005-0000-0000-0000250A0000}"/>
    <cellStyle name="Currency 4 12" xfId="2683" xr:uid="{00000000-0005-0000-0000-0000260A0000}"/>
    <cellStyle name="Currency 4 13" xfId="2684" xr:uid="{00000000-0005-0000-0000-0000270A0000}"/>
    <cellStyle name="Currency 4 14" xfId="2685" xr:uid="{00000000-0005-0000-0000-0000280A0000}"/>
    <cellStyle name="Currency 4 15" xfId="2686" xr:uid="{00000000-0005-0000-0000-0000290A0000}"/>
    <cellStyle name="Currency 4 16" xfId="2687" xr:uid="{00000000-0005-0000-0000-00002A0A0000}"/>
    <cellStyle name="Currency 4 17" xfId="2688" xr:uid="{00000000-0005-0000-0000-00002B0A0000}"/>
    <cellStyle name="Currency 4 18" xfId="2689" xr:uid="{00000000-0005-0000-0000-00002C0A0000}"/>
    <cellStyle name="Currency 4 19" xfId="2690" xr:uid="{00000000-0005-0000-0000-00002D0A0000}"/>
    <cellStyle name="Currency 4 2" xfId="2691" xr:uid="{00000000-0005-0000-0000-00002E0A0000}"/>
    <cellStyle name="Currency 4 2 2" xfId="2692" xr:uid="{00000000-0005-0000-0000-00002F0A0000}"/>
    <cellStyle name="Currency 4 2 2 2" xfId="2693" xr:uid="{00000000-0005-0000-0000-0000300A0000}"/>
    <cellStyle name="Currency 4 2 2 3" xfId="2694" xr:uid="{00000000-0005-0000-0000-0000310A0000}"/>
    <cellStyle name="Currency 4 2 2 4" xfId="2695" xr:uid="{00000000-0005-0000-0000-0000320A0000}"/>
    <cellStyle name="Currency 4 2 2 5" xfId="2696" xr:uid="{00000000-0005-0000-0000-0000330A0000}"/>
    <cellStyle name="Currency 4 2 2 6" xfId="2697" xr:uid="{00000000-0005-0000-0000-0000340A0000}"/>
    <cellStyle name="Currency 4 2 2 7" xfId="2698" xr:uid="{00000000-0005-0000-0000-0000350A0000}"/>
    <cellStyle name="Currency 4 2 2 8" xfId="2699" xr:uid="{00000000-0005-0000-0000-0000360A0000}"/>
    <cellStyle name="Currency 4 2 2 9" xfId="2700" xr:uid="{00000000-0005-0000-0000-0000370A0000}"/>
    <cellStyle name="Currency 4 2 3" xfId="2701" xr:uid="{00000000-0005-0000-0000-0000380A0000}"/>
    <cellStyle name="Currency 4 2 4" xfId="2702" xr:uid="{00000000-0005-0000-0000-0000390A0000}"/>
    <cellStyle name="Currency 4 2 5" xfId="2703" xr:uid="{00000000-0005-0000-0000-00003A0A0000}"/>
    <cellStyle name="Currency 4 2 6" xfId="2704" xr:uid="{00000000-0005-0000-0000-00003B0A0000}"/>
    <cellStyle name="Currency 4 2 7" xfId="2705" xr:uid="{00000000-0005-0000-0000-00003C0A0000}"/>
    <cellStyle name="Currency 4 2 8" xfId="2706" xr:uid="{00000000-0005-0000-0000-00003D0A0000}"/>
    <cellStyle name="Currency 4 2 9" xfId="2707" xr:uid="{00000000-0005-0000-0000-00003E0A0000}"/>
    <cellStyle name="Currency 4 20" xfId="2708" xr:uid="{00000000-0005-0000-0000-00003F0A0000}"/>
    <cellStyle name="Currency 4 21" xfId="2709" xr:uid="{00000000-0005-0000-0000-0000400A0000}"/>
    <cellStyle name="Currency 4 22" xfId="2710" xr:uid="{00000000-0005-0000-0000-0000410A0000}"/>
    <cellStyle name="Currency 4 23" xfId="2711" xr:uid="{00000000-0005-0000-0000-0000420A0000}"/>
    <cellStyle name="Currency 4 24" xfId="2712" xr:uid="{00000000-0005-0000-0000-0000430A0000}"/>
    <cellStyle name="Currency 4 25" xfId="2713" xr:uid="{00000000-0005-0000-0000-0000440A0000}"/>
    <cellStyle name="Currency 4 26" xfId="2714" xr:uid="{00000000-0005-0000-0000-0000450A0000}"/>
    <cellStyle name="Currency 4 27" xfId="2715" xr:uid="{00000000-0005-0000-0000-0000460A0000}"/>
    <cellStyle name="Currency 4 28" xfId="2716" xr:uid="{00000000-0005-0000-0000-0000470A0000}"/>
    <cellStyle name="Currency 4 29" xfId="2717" xr:uid="{00000000-0005-0000-0000-0000480A0000}"/>
    <cellStyle name="Currency 4 3" xfId="2718" xr:uid="{00000000-0005-0000-0000-0000490A0000}"/>
    <cellStyle name="Currency 4 30" xfId="2719" xr:uid="{00000000-0005-0000-0000-00004A0A0000}"/>
    <cellStyle name="Currency 4 31" xfId="2720" xr:uid="{00000000-0005-0000-0000-00004B0A0000}"/>
    <cellStyle name="Currency 4 32" xfId="2721" xr:uid="{00000000-0005-0000-0000-00004C0A0000}"/>
    <cellStyle name="Currency 4 33" xfId="2722" xr:uid="{00000000-0005-0000-0000-00004D0A0000}"/>
    <cellStyle name="Currency 4 34" xfId="2723" xr:uid="{00000000-0005-0000-0000-00004E0A0000}"/>
    <cellStyle name="Currency 4 35" xfId="2724" xr:uid="{00000000-0005-0000-0000-00004F0A0000}"/>
    <cellStyle name="Currency 4 36" xfId="2725" xr:uid="{00000000-0005-0000-0000-0000500A0000}"/>
    <cellStyle name="Currency 4 37" xfId="2726" xr:uid="{00000000-0005-0000-0000-0000510A0000}"/>
    <cellStyle name="Currency 4 38" xfId="2727" xr:uid="{00000000-0005-0000-0000-0000520A0000}"/>
    <cellStyle name="Currency 4 39" xfId="2728" xr:uid="{00000000-0005-0000-0000-0000530A0000}"/>
    <cellStyle name="Currency 4 4" xfId="2729" xr:uid="{00000000-0005-0000-0000-0000540A0000}"/>
    <cellStyle name="Currency 4 40" xfId="2730" xr:uid="{00000000-0005-0000-0000-0000550A0000}"/>
    <cellStyle name="Currency 4 41" xfId="2731" xr:uid="{00000000-0005-0000-0000-0000560A0000}"/>
    <cellStyle name="Currency 4 42" xfId="2732" xr:uid="{00000000-0005-0000-0000-0000570A0000}"/>
    <cellStyle name="Currency 4 43" xfId="2733" xr:uid="{00000000-0005-0000-0000-0000580A0000}"/>
    <cellStyle name="Currency 4 44" xfId="2734" xr:uid="{00000000-0005-0000-0000-0000590A0000}"/>
    <cellStyle name="Currency 4 45" xfId="2735" xr:uid="{00000000-0005-0000-0000-00005A0A0000}"/>
    <cellStyle name="Currency 4 46" xfId="2736" xr:uid="{00000000-0005-0000-0000-00005B0A0000}"/>
    <cellStyle name="Currency 4 47" xfId="2680" xr:uid="{00000000-0005-0000-0000-0000230A0000}"/>
    <cellStyle name="Currency 4 5" xfId="2737" xr:uid="{00000000-0005-0000-0000-00005C0A0000}"/>
    <cellStyle name="Currency 4 6" xfId="2738" xr:uid="{00000000-0005-0000-0000-00005D0A0000}"/>
    <cellStyle name="Currency 4 7" xfId="2739" xr:uid="{00000000-0005-0000-0000-00005E0A0000}"/>
    <cellStyle name="Currency 4 8" xfId="2740" xr:uid="{00000000-0005-0000-0000-00005F0A0000}"/>
    <cellStyle name="Currency 4 9" xfId="2741" xr:uid="{00000000-0005-0000-0000-0000600A0000}"/>
    <cellStyle name="Currency 5" xfId="2742" xr:uid="{00000000-0005-0000-0000-0000610A0000}"/>
    <cellStyle name="Currency 5 10" xfId="2743" xr:uid="{00000000-0005-0000-0000-0000620A0000}"/>
    <cellStyle name="Currency 5 100" xfId="2744" xr:uid="{00000000-0005-0000-0000-0000630A0000}"/>
    <cellStyle name="Currency 5 11" xfId="2745" xr:uid="{00000000-0005-0000-0000-0000640A0000}"/>
    <cellStyle name="Currency 5 12" xfId="2746" xr:uid="{00000000-0005-0000-0000-0000650A0000}"/>
    <cellStyle name="Currency 5 13" xfId="2747" xr:uid="{00000000-0005-0000-0000-0000660A0000}"/>
    <cellStyle name="Currency 5 14" xfId="2748" xr:uid="{00000000-0005-0000-0000-0000670A0000}"/>
    <cellStyle name="Currency 5 15" xfId="2749" xr:uid="{00000000-0005-0000-0000-0000680A0000}"/>
    <cellStyle name="Currency 5 16" xfId="2750" xr:uid="{00000000-0005-0000-0000-0000690A0000}"/>
    <cellStyle name="Currency 5 17" xfId="2751" xr:uid="{00000000-0005-0000-0000-00006A0A0000}"/>
    <cellStyle name="Currency 5 18" xfId="2752" xr:uid="{00000000-0005-0000-0000-00006B0A0000}"/>
    <cellStyle name="Currency 5 19" xfId="2753" xr:uid="{00000000-0005-0000-0000-00006C0A0000}"/>
    <cellStyle name="Currency 5 2" xfId="2754" xr:uid="{00000000-0005-0000-0000-00006D0A0000}"/>
    <cellStyle name="Currency 5 2 10" xfId="2755" xr:uid="{00000000-0005-0000-0000-00006E0A0000}"/>
    <cellStyle name="Currency 5 2 10 2" xfId="2756" xr:uid="{00000000-0005-0000-0000-00006F0A0000}"/>
    <cellStyle name="Currency 5 2 11" xfId="2757" xr:uid="{00000000-0005-0000-0000-0000700A0000}"/>
    <cellStyle name="Currency 5 2 11 2" xfId="2758" xr:uid="{00000000-0005-0000-0000-0000710A0000}"/>
    <cellStyle name="Currency 5 2 12" xfId="2759" xr:uid="{00000000-0005-0000-0000-0000720A0000}"/>
    <cellStyle name="Currency 5 2 13" xfId="2760" xr:uid="{00000000-0005-0000-0000-0000730A0000}"/>
    <cellStyle name="Currency 5 2 14" xfId="2761" xr:uid="{00000000-0005-0000-0000-0000740A0000}"/>
    <cellStyle name="Currency 5 2 14 2" xfId="2762" xr:uid="{00000000-0005-0000-0000-0000750A0000}"/>
    <cellStyle name="Currency 5 2 15" xfId="2763" xr:uid="{00000000-0005-0000-0000-0000760A0000}"/>
    <cellStyle name="Currency 5 2 2" xfId="2764" xr:uid="{00000000-0005-0000-0000-0000770A0000}"/>
    <cellStyle name="Currency 5 2 2 10" xfId="2765" xr:uid="{00000000-0005-0000-0000-0000780A0000}"/>
    <cellStyle name="Currency 5 2 2 10 2" xfId="2766" xr:uid="{00000000-0005-0000-0000-0000790A0000}"/>
    <cellStyle name="Currency 5 2 2 10 2 2" xfId="2767" xr:uid="{00000000-0005-0000-0000-00007A0A0000}"/>
    <cellStyle name="Currency 5 2 2 10 3" xfId="2768" xr:uid="{00000000-0005-0000-0000-00007B0A0000}"/>
    <cellStyle name="Currency 5 2 2 11" xfId="2769" xr:uid="{00000000-0005-0000-0000-00007C0A0000}"/>
    <cellStyle name="Currency 5 2 2 11 2" xfId="2770" xr:uid="{00000000-0005-0000-0000-00007D0A0000}"/>
    <cellStyle name="Currency 5 2 2 11 2 2" xfId="2771" xr:uid="{00000000-0005-0000-0000-00007E0A0000}"/>
    <cellStyle name="Currency 5 2 2 11 3" xfId="2772" xr:uid="{00000000-0005-0000-0000-00007F0A0000}"/>
    <cellStyle name="Currency 5 2 2 12" xfId="2773" xr:uid="{00000000-0005-0000-0000-0000800A0000}"/>
    <cellStyle name="Currency 5 2 2 12 2" xfId="2774" xr:uid="{00000000-0005-0000-0000-0000810A0000}"/>
    <cellStyle name="Currency 5 2 2 12 2 2" xfId="2775" xr:uid="{00000000-0005-0000-0000-0000820A0000}"/>
    <cellStyle name="Currency 5 2 2 12 3" xfId="2776" xr:uid="{00000000-0005-0000-0000-0000830A0000}"/>
    <cellStyle name="Currency 5 2 2 12 4" xfId="2777" xr:uid="{00000000-0005-0000-0000-0000840A0000}"/>
    <cellStyle name="Currency 5 2 2 13" xfId="2778" xr:uid="{00000000-0005-0000-0000-0000850A0000}"/>
    <cellStyle name="Currency 5 2 2 13 2" xfId="2779" xr:uid="{00000000-0005-0000-0000-0000860A0000}"/>
    <cellStyle name="Currency 5 2 2 13 2 2" xfId="2780" xr:uid="{00000000-0005-0000-0000-0000870A0000}"/>
    <cellStyle name="Currency 5 2 2 13 3" xfId="2781" xr:uid="{00000000-0005-0000-0000-0000880A0000}"/>
    <cellStyle name="Currency 5 2 2 14" xfId="2782" xr:uid="{00000000-0005-0000-0000-0000890A0000}"/>
    <cellStyle name="Currency 5 2 2 15" xfId="2783" xr:uid="{00000000-0005-0000-0000-00008A0A0000}"/>
    <cellStyle name="Currency 5 2 2 2" xfId="2784" xr:uid="{00000000-0005-0000-0000-00008B0A0000}"/>
    <cellStyle name="Currency 5 2 2 2 2" xfId="2785" xr:uid="{00000000-0005-0000-0000-00008C0A0000}"/>
    <cellStyle name="Currency 5 2 2 2 2 2" xfId="2786" xr:uid="{00000000-0005-0000-0000-00008D0A0000}"/>
    <cellStyle name="Currency 5 2 2 2 3" xfId="2787" xr:uid="{00000000-0005-0000-0000-00008E0A0000}"/>
    <cellStyle name="Currency 5 2 2 3" xfId="2788" xr:uid="{00000000-0005-0000-0000-00008F0A0000}"/>
    <cellStyle name="Currency 5 2 2 3 2" xfId="2789" xr:uid="{00000000-0005-0000-0000-0000900A0000}"/>
    <cellStyle name="Currency 5 2 2 3 2 2" xfId="2790" xr:uid="{00000000-0005-0000-0000-0000910A0000}"/>
    <cellStyle name="Currency 5 2 2 3 3" xfId="2791" xr:uid="{00000000-0005-0000-0000-0000920A0000}"/>
    <cellStyle name="Currency 5 2 2 4" xfId="2792" xr:uid="{00000000-0005-0000-0000-0000930A0000}"/>
    <cellStyle name="Currency 5 2 2 4 2" xfId="2793" xr:uid="{00000000-0005-0000-0000-0000940A0000}"/>
    <cellStyle name="Currency 5 2 2 4 2 2" xfId="2794" xr:uid="{00000000-0005-0000-0000-0000950A0000}"/>
    <cellStyle name="Currency 5 2 2 4 3" xfId="2795" xr:uid="{00000000-0005-0000-0000-0000960A0000}"/>
    <cellStyle name="Currency 5 2 2 5" xfId="2796" xr:uid="{00000000-0005-0000-0000-0000970A0000}"/>
    <cellStyle name="Currency 5 2 2 5 2" xfId="2797" xr:uid="{00000000-0005-0000-0000-0000980A0000}"/>
    <cellStyle name="Currency 5 2 2 5 2 2" xfId="2798" xr:uid="{00000000-0005-0000-0000-0000990A0000}"/>
    <cellStyle name="Currency 5 2 2 5 3" xfId="2799" xr:uid="{00000000-0005-0000-0000-00009A0A0000}"/>
    <cellStyle name="Currency 5 2 2 6" xfId="2800" xr:uid="{00000000-0005-0000-0000-00009B0A0000}"/>
    <cellStyle name="Currency 5 2 2 6 2" xfId="2801" xr:uid="{00000000-0005-0000-0000-00009C0A0000}"/>
    <cellStyle name="Currency 5 2 2 6 2 2" xfId="2802" xr:uid="{00000000-0005-0000-0000-00009D0A0000}"/>
    <cellStyle name="Currency 5 2 2 6 3" xfId="2803" xr:uid="{00000000-0005-0000-0000-00009E0A0000}"/>
    <cellStyle name="Currency 5 2 2 7" xfId="2804" xr:uid="{00000000-0005-0000-0000-00009F0A0000}"/>
    <cellStyle name="Currency 5 2 2 7 2" xfId="2805" xr:uid="{00000000-0005-0000-0000-0000A00A0000}"/>
    <cellStyle name="Currency 5 2 2 7 2 2" xfId="2806" xr:uid="{00000000-0005-0000-0000-0000A10A0000}"/>
    <cellStyle name="Currency 5 2 2 7 3" xfId="2807" xr:uid="{00000000-0005-0000-0000-0000A20A0000}"/>
    <cellStyle name="Currency 5 2 2 8" xfId="2808" xr:uid="{00000000-0005-0000-0000-0000A30A0000}"/>
    <cellStyle name="Currency 5 2 2 8 2" xfId="2809" xr:uid="{00000000-0005-0000-0000-0000A40A0000}"/>
    <cellStyle name="Currency 5 2 2 8 2 2" xfId="2810" xr:uid="{00000000-0005-0000-0000-0000A50A0000}"/>
    <cellStyle name="Currency 5 2 2 8 3" xfId="2811" xr:uid="{00000000-0005-0000-0000-0000A60A0000}"/>
    <cellStyle name="Currency 5 2 2 9" xfId="2812" xr:uid="{00000000-0005-0000-0000-0000A70A0000}"/>
    <cellStyle name="Currency 5 2 2 9 2" xfId="2813" xr:uid="{00000000-0005-0000-0000-0000A80A0000}"/>
    <cellStyle name="Currency 5 2 2 9 2 2" xfId="2814" xr:uid="{00000000-0005-0000-0000-0000A90A0000}"/>
    <cellStyle name="Currency 5 2 2 9 3" xfId="2815" xr:uid="{00000000-0005-0000-0000-0000AA0A0000}"/>
    <cellStyle name="Currency 5 2 3" xfId="2816" xr:uid="{00000000-0005-0000-0000-0000AB0A0000}"/>
    <cellStyle name="Currency 5 2 3 2" xfId="2817" xr:uid="{00000000-0005-0000-0000-0000AC0A0000}"/>
    <cellStyle name="Currency 5 2 4" xfId="2818" xr:uid="{00000000-0005-0000-0000-0000AD0A0000}"/>
    <cellStyle name="Currency 5 2 4 2" xfId="2819" xr:uid="{00000000-0005-0000-0000-0000AE0A0000}"/>
    <cellStyle name="Currency 5 2 5" xfId="2820" xr:uid="{00000000-0005-0000-0000-0000AF0A0000}"/>
    <cellStyle name="Currency 5 2 5 2" xfId="2821" xr:uid="{00000000-0005-0000-0000-0000B00A0000}"/>
    <cellStyle name="Currency 5 2 6" xfId="2822" xr:uid="{00000000-0005-0000-0000-0000B10A0000}"/>
    <cellStyle name="Currency 5 2 6 2" xfId="2823" xr:uid="{00000000-0005-0000-0000-0000B20A0000}"/>
    <cellStyle name="Currency 5 2 7" xfId="2824" xr:uid="{00000000-0005-0000-0000-0000B30A0000}"/>
    <cellStyle name="Currency 5 2 7 2" xfId="2825" xr:uid="{00000000-0005-0000-0000-0000B40A0000}"/>
    <cellStyle name="Currency 5 2 8" xfId="2826" xr:uid="{00000000-0005-0000-0000-0000B50A0000}"/>
    <cellStyle name="Currency 5 2 8 2" xfId="2827" xr:uid="{00000000-0005-0000-0000-0000B60A0000}"/>
    <cellStyle name="Currency 5 2 9" xfId="2828" xr:uid="{00000000-0005-0000-0000-0000B70A0000}"/>
    <cellStyle name="Currency 5 2 9 2" xfId="2829" xr:uid="{00000000-0005-0000-0000-0000B80A0000}"/>
    <cellStyle name="Currency 5 20" xfId="2830" xr:uid="{00000000-0005-0000-0000-0000B90A0000}"/>
    <cellStyle name="Currency 5 21" xfId="2831" xr:uid="{00000000-0005-0000-0000-0000BA0A0000}"/>
    <cellStyle name="Currency 5 22" xfId="2832" xr:uid="{00000000-0005-0000-0000-0000BB0A0000}"/>
    <cellStyle name="Currency 5 23" xfId="2833" xr:uid="{00000000-0005-0000-0000-0000BC0A0000}"/>
    <cellStyle name="Currency 5 24" xfId="2834" xr:uid="{00000000-0005-0000-0000-0000BD0A0000}"/>
    <cellStyle name="Currency 5 25" xfId="2835" xr:uid="{00000000-0005-0000-0000-0000BE0A0000}"/>
    <cellStyle name="Currency 5 26" xfId="2836" xr:uid="{00000000-0005-0000-0000-0000BF0A0000}"/>
    <cellStyle name="Currency 5 27" xfId="2837" xr:uid="{00000000-0005-0000-0000-0000C00A0000}"/>
    <cellStyle name="Currency 5 28" xfId="2838" xr:uid="{00000000-0005-0000-0000-0000C10A0000}"/>
    <cellStyle name="Currency 5 29" xfId="2839" xr:uid="{00000000-0005-0000-0000-0000C20A0000}"/>
    <cellStyle name="Currency 5 3" xfId="2840" xr:uid="{00000000-0005-0000-0000-0000C30A0000}"/>
    <cellStyle name="Currency 5 3 2" xfId="2841" xr:uid="{00000000-0005-0000-0000-0000C40A0000}"/>
    <cellStyle name="Currency 5 3 3" xfId="2842" xr:uid="{00000000-0005-0000-0000-0000C50A0000}"/>
    <cellStyle name="Currency 5 30" xfId="2843" xr:uid="{00000000-0005-0000-0000-0000C60A0000}"/>
    <cellStyle name="Currency 5 31" xfId="2844" xr:uid="{00000000-0005-0000-0000-0000C70A0000}"/>
    <cellStyle name="Currency 5 32" xfId="2845" xr:uid="{00000000-0005-0000-0000-0000C80A0000}"/>
    <cellStyle name="Currency 5 33" xfId="2846" xr:uid="{00000000-0005-0000-0000-0000C90A0000}"/>
    <cellStyle name="Currency 5 34" xfId="2847" xr:uid="{00000000-0005-0000-0000-0000CA0A0000}"/>
    <cellStyle name="Currency 5 35" xfId="2848" xr:uid="{00000000-0005-0000-0000-0000CB0A0000}"/>
    <cellStyle name="Currency 5 36" xfId="2849" xr:uid="{00000000-0005-0000-0000-0000CC0A0000}"/>
    <cellStyle name="Currency 5 37" xfId="2850" xr:uid="{00000000-0005-0000-0000-0000CD0A0000}"/>
    <cellStyle name="Currency 5 38" xfId="2851" xr:uid="{00000000-0005-0000-0000-0000CE0A0000}"/>
    <cellStyle name="Currency 5 39" xfId="2852" xr:uid="{00000000-0005-0000-0000-0000CF0A0000}"/>
    <cellStyle name="Currency 5 4" xfId="2853" xr:uid="{00000000-0005-0000-0000-0000D00A0000}"/>
    <cellStyle name="Currency 5 40" xfId="2854" xr:uid="{00000000-0005-0000-0000-0000D10A0000}"/>
    <cellStyle name="Currency 5 41" xfId="2855" xr:uid="{00000000-0005-0000-0000-0000D20A0000}"/>
    <cellStyle name="Currency 5 42" xfId="2856" xr:uid="{00000000-0005-0000-0000-0000D30A0000}"/>
    <cellStyle name="Currency 5 43" xfId="2857" xr:uid="{00000000-0005-0000-0000-0000D40A0000}"/>
    <cellStyle name="Currency 5 44" xfId="2858" xr:uid="{00000000-0005-0000-0000-0000D50A0000}"/>
    <cellStyle name="Currency 5 45" xfId="2859" xr:uid="{00000000-0005-0000-0000-0000D60A0000}"/>
    <cellStyle name="Currency 5 46" xfId="2860" xr:uid="{00000000-0005-0000-0000-0000D70A0000}"/>
    <cellStyle name="Currency 5 47" xfId="2861" xr:uid="{00000000-0005-0000-0000-0000D80A0000}"/>
    <cellStyle name="Currency 5 48" xfId="2862" xr:uid="{00000000-0005-0000-0000-0000D90A0000}"/>
    <cellStyle name="Currency 5 49" xfId="2863" xr:uid="{00000000-0005-0000-0000-0000DA0A0000}"/>
    <cellStyle name="Currency 5 5" xfId="2864" xr:uid="{00000000-0005-0000-0000-0000DB0A0000}"/>
    <cellStyle name="Currency 5 50" xfId="2865" xr:uid="{00000000-0005-0000-0000-0000DC0A0000}"/>
    <cellStyle name="Currency 5 51" xfId="2866" xr:uid="{00000000-0005-0000-0000-0000DD0A0000}"/>
    <cellStyle name="Currency 5 52" xfId="2867" xr:uid="{00000000-0005-0000-0000-0000DE0A0000}"/>
    <cellStyle name="Currency 5 53" xfId="2868" xr:uid="{00000000-0005-0000-0000-0000DF0A0000}"/>
    <cellStyle name="Currency 5 54" xfId="2869" xr:uid="{00000000-0005-0000-0000-0000E00A0000}"/>
    <cellStyle name="Currency 5 55" xfId="2870" xr:uid="{00000000-0005-0000-0000-0000E10A0000}"/>
    <cellStyle name="Currency 5 56" xfId="2871" xr:uid="{00000000-0005-0000-0000-0000E20A0000}"/>
    <cellStyle name="Currency 5 57" xfId="2872" xr:uid="{00000000-0005-0000-0000-0000E30A0000}"/>
    <cellStyle name="Currency 5 58" xfId="2873" xr:uid="{00000000-0005-0000-0000-0000E40A0000}"/>
    <cellStyle name="Currency 5 59" xfId="2874" xr:uid="{00000000-0005-0000-0000-0000E50A0000}"/>
    <cellStyle name="Currency 5 6" xfId="2875" xr:uid="{00000000-0005-0000-0000-0000E60A0000}"/>
    <cellStyle name="Currency 5 60" xfId="2876" xr:uid="{00000000-0005-0000-0000-0000E70A0000}"/>
    <cellStyle name="Currency 5 61" xfId="2877" xr:uid="{00000000-0005-0000-0000-0000E80A0000}"/>
    <cellStyle name="Currency 5 62" xfId="2878" xr:uid="{00000000-0005-0000-0000-0000E90A0000}"/>
    <cellStyle name="Currency 5 63" xfId="2879" xr:uid="{00000000-0005-0000-0000-0000EA0A0000}"/>
    <cellStyle name="Currency 5 64" xfId="2880" xr:uid="{00000000-0005-0000-0000-0000EB0A0000}"/>
    <cellStyle name="Currency 5 65" xfId="2881" xr:uid="{00000000-0005-0000-0000-0000EC0A0000}"/>
    <cellStyle name="Currency 5 66" xfId="2882" xr:uid="{00000000-0005-0000-0000-0000ED0A0000}"/>
    <cellStyle name="Currency 5 67" xfId="2883" xr:uid="{00000000-0005-0000-0000-0000EE0A0000}"/>
    <cellStyle name="Currency 5 68" xfId="2884" xr:uid="{00000000-0005-0000-0000-0000EF0A0000}"/>
    <cellStyle name="Currency 5 69" xfId="2885" xr:uid="{00000000-0005-0000-0000-0000F00A0000}"/>
    <cellStyle name="Currency 5 7" xfId="2886" xr:uid="{00000000-0005-0000-0000-0000F10A0000}"/>
    <cellStyle name="Currency 5 70" xfId="2887" xr:uid="{00000000-0005-0000-0000-0000F20A0000}"/>
    <cellStyle name="Currency 5 71" xfId="2888" xr:uid="{00000000-0005-0000-0000-0000F30A0000}"/>
    <cellStyle name="Currency 5 72" xfId="2889" xr:uid="{00000000-0005-0000-0000-0000F40A0000}"/>
    <cellStyle name="Currency 5 73" xfId="2890" xr:uid="{00000000-0005-0000-0000-0000F50A0000}"/>
    <cellStyle name="Currency 5 74" xfId="2891" xr:uid="{00000000-0005-0000-0000-0000F60A0000}"/>
    <cellStyle name="Currency 5 75" xfId="2892" xr:uid="{00000000-0005-0000-0000-0000F70A0000}"/>
    <cellStyle name="Currency 5 76" xfId="2893" xr:uid="{00000000-0005-0000-0000-0000F80A0000}"/>
    <cellStyle name="Currency 5 77" xfId="2894" xr:uid="{00000000-0005-0000-0000-0000F90A0000}"/>
    <cellStyle name="Currency 5 78" xfId="2895" xr:uid="{00000000-0005-0000-0000-0000FA0A0000}"/>
    <cellStyle name="Currency 5 79" xfId="2896" xr:uid="{00000000-0005-0000-0000-0000FB0A0000}"/>
    <cellStyle name="Currency 5 8" xfId="2897" xr:uid="{00000000-0005-0000-0000-0000FC0A0000}"/>
    <cellStyle name="Currency 5 80" xfId="2898" xr:uid="{00000000-0005-0000-0000-0000FD0A0000}"/>
    <cellStyle name="Currency 5 81" xfId="2899" xr:uid="{00000000-0005-0000-0000-0000FE0A0000}"/>
    <cellStyle name="Currency 5 82" xfId="2900" xr:uid="{00000000-0005-0000-0000-0000FF0A0000}"/>
    <cellStyle name="Currency 5 83" xfId="2901" xr:uid="{00000000-0005-0000-0000-0000000B0000}"/>
    <cellStyle name="Currency 5 84" xfId="2902" xr:uid="{00000000-0005-0000-0000-0000010B0000}"/>
    <cellStyle name="Currency 5 85" xfId="2903" xr:uid="{00000000-0005-0000-0000-0000020B0000}"/>
    <cellStyle name="Currency 5 86" xfId="2904" xr:uid="{00000000-0005-0000-0000-0000030B0000}"/>
    <cellStyle name="Currency 5 87" xfId="2905" xr:uid="{00000000-0005-0000-0000-0000040B0000}"/>
    <cellStyle name="Currency 5 88" xfId="2906" xr:uid="{00000000-0005-0000-0000-0000050B0000}"/>
    <cellStyle name="Currency 5 89" xfId="2907" xr:uid="{00000000-0005-0000-0000-0000060B0000}"/>
    <cellStyle name="Currency 5 9" xfId="2908" xr:uid="{00000000-0005-0000-0000-0000070B0000}"/>
    <cellStyle name="Currency 5 90" xfId="2909" xr:uid="{00000000-0005-0000-0000-0000080B0000}"/>
    <cellStyle name="Currency 5 91" xfId="2910" xr:uid="{00000000-0005-0000-0000-0000090B0000}"/>
    <cellStyle name="Currency 5 92" xfId="2911" xr:uid="{00000000-0005-0000-0000-00000A0B0000}"/>
    <cellStyle name="Currency 5 93" xfId="2912" xr:uid="{00000000-0005-0000-0000-00000B0B0000}"/>
    <cellStyle name="Currency 5 94" xfId="2913" xr:uid="{00000000-0005-0000-0000-00000C0B0000}"/>
    <cellStyle name="Currency 5 95" xfId="2914" xr:uid="{00000000-0005-0000-0000-00000D0B0000}"/>
    <cellStyle name="Currency 5 96" xfId="2915" xr:uid="{00000000-0005-0000-0000-00000E0B0000}"/>
    <cellStyle name="Currency 5 97" xfId="2916" xr:uid="{00000000-0005-0000-0000-00000F0B0000}"/>
    <cellStyle name="Currency 5 98" xfId="2917" xr:uid="{00000000-0005-0000-0000-0000100B0000}"/>
    <cellStyle name="Currency 5 99" xfId="2918" xr:uid="{00000000-0005-0000-0000-0000110B0000}"/>
    <cellStyle name="Currency 6" xfId="2919" xr:uid="{00000000-0005-0000-0000-0000120B0000}"/>
    <cellStyle name="Currency 6 10" xfId="2920" xr:uid="{00000000-0005-0000-0000-0000130B0000}"/>
    <cellStyle name="Currency 6 11" xfId="2921" xr:uid="{00000000-0005-0000-0000-0000140B0000}"/>
    <cellStyle name="Currency 6 12" xfId="2922" xr:uid="{00000000-0005-0000-0000-0000150B0000}"/>
    <cellStyle name="Currency 6 13" xfId="2923" xr:uid="{00000000-0005-0000-0000-0000160B0000}"/>
    <cellStyle name="Currency 6 14" xfId="2924" xr:uid="{00000000-0005-0000-0000-0000170B0000}"/>
    <cellStyle name="Currency 6 15" xfId="2925" xr:uid="{00000000-0005-0000-0000-0000180B0000}"/>
    <cellStyle name="Currency 6 16" xfId="2926" xr:uid="{00000000-0005-0000-0000-0000190B0000}"/>
    <cellStyle name="Currency 6 17" xfId="2927" xr:uid="{00000000-0005-0000-0000-00001A0B0000}"/>
    <cellStyle name="Currency 6 18" xfId="2928" xr:uid="{00000000-0005-0000-0000-00001B0B0000}"/>
    <cellStyle name="Currency 6 2" xfId="2929" xr:uid="{00000000-0005-0000-0000-00001C0B0000}"/>
    <cellStyle name="Currency 6 2 2" xfId="2930" xr:uid="{00000000-0005-0000-0000-00001D0B0000}"/>
    <cellStyle name="Currency 6 2 2 2" xfId="2931" xr:uid="{00000000-0005-0000-0000-00001E0B0000}"/>
    <cellStyle name="Currency 6 2 3" xfId="2932" xr:uid="{00000000-0005-0000-0000-00001F0B0000}"/>
    <cellStyle name="Currency 6 3" xfId="2933" xr:uid="{00000000-0005-0000-0000-0000200B0000}"/>
    <cellStyle name="Currency 6 4" xfId="2934" xr:uid="{00000000-0005-0000-0000-0000210B0000}"/>
    <cellStyle name="Currency 6 5" xfId="2935" xr:uid="{00000000-0005-0000-0000-0000220B0000}"/>
    <cellStyle name="Currency 6 6" xfId="2936" xr:uid="{00000000-0005-0000-0000-0000230B0000}"/>
    <cellStyle name="Currency 6 7" xfId="2937" xr:uid="{00000000-0005-0000-0000-0000240B0000}"/>
    <cellStyle name="Currency 6 8" xfId="2938" xr:uid="{00000000-0005-0000-0000-0000250B0000}"/>
    <cellStyle name="Currency 6 9" xfId="2939" xr:uid="{00000000-0005-0000-0000-0000260B0000}"/>
    <cellStyle name="Currency 7" xfId="2940" xr:uid="{00000000-0005-0000-0000-0000270B0000}"/>
    <cellStyle name="Currency 7 10" xfId="2941" xr:uid="{00000000-0005-0000-0000-0000280B0000}"/>
    <cellStyle name="Currency 7 11" xfId="2942" xr:uid="{00000000-0005-0000-0000-0000290B0000}"/>
    <cellStyle name="Currency 7 12" xfId="2943" xr:uid="{00000000-0005-0000-0000-00002A0B0000}"/>
    <cellStyle name="Currency 7 13" xfId="2944" xr:uid="{00000000-0005-0000-0000-00002B0B0000}"/>
    <cellStyle name="Currency 7 13 2" xfId="2945" xr:uid="{00000000-0005-0000-0000-00002C0B0000}"/>
    <cellStyle name="Currency 7 13 2 2" xfId="2946" xr:uid="{00000000-0005-0000-0000-00002D0B0000}"/>
    <cellStyle name="Currency 7 13 3" xfId="2947" xr:uid="{00000000-0005-0000-0000-00002E0B0000}"/>
    <cellStyle name="Currency 7 13 4" xfId="2948" xr:uid="{00000000-0005-0000-0000-00002F0B0000}"/>
    <cellStyle name="Currency 7 14" xfId="2949" xr:uid="{00000000-0005-0000-0000-0000300B0000}"/>
    <cellStyle name="Currency 7 15" xfId="2950" xr:uid="{00000000-0005-0000-0000-0000310B0000}"/>
    <cellStyle name="Currency 7 16" xfId="2951" xr:uid="{00000000-0005-0000-0000-0000320B0000}"/>
    <cellStyle name="Currency 7 17" xfId="2952" xr:uid="{00000000-0005-0000-0000-0000330B0000}"/>
    <cellStyle name="Currency 7 2" xfId="2953" xr:uid="{00000000-0005-0000-0000-0000340B0000}"/>
    <cellStyle name="Currency 7 2 10" xfId="2954" xr:uid="{00000000-0005-0000-0000-0000350B0000}"/>
    <cellStyle name="Currency 7 2 10 2" xfId="2955" xr:uid="{00000000-0005-0000-0000-0000360B0000}"/>
    <cellStyle name="Currency 7 2 10 2 2" xfId="2956" xr:uid="{00000000-0005-0000-0000-0000370B0000}"/>
    <cellStyle name="Currency 7 2 10 3" xfId="2957" xr:uid="{00000000-0005-0000-0000-0000380B0000}"/>
    <cellStyle name="Currency 7 2 11" xfId="2958" xr:uid="{00000000-0005-0000-0000-0000390B0000}"/>
    <cellStyle name="Currency 7 2 11 2" xfId="2959" xr:uid="{00000000-0005-0000-0000-00003A0B0000}"/>
    <cellStyle name="Currency 7 2 11 2 2" xfId="2960" xr:uid="{00000000-0005-0000-0000-00003B0B0000}"/>
    <cellStyle name="Currency 7 2 11 3" xfId="2961" xr:uid="{00000000-0005-0000-0000-00003C0B0000}"/>
    <cellStyle name="Currency 7 2 12" xfId="2962" xr:uid="{00000000-0005-0000-0000-00003D0B0000}"/>
    <cellStyle name="Currency 7 2 12 2" xfId="2963" xr:uid="{00000000-0005-0000-0000-00003E0B0000}"/>
    <cellStyle name="Currency 7 2 13" xfId="2964" xr:uid="{00000000-0005-0000-0000-00003F0B0000}"/>
    <cellStyle name="Currency 7 2 13 2" xfId="2965" xr:uid="{00000000-0005-0000-0000-0000400B0000}"/>
    <cellStyle name="Currency 7 2 14" xfId="2966" xr:uid="{00000000-0005-0000-0000-0000410B0000}"/>
    <cellStyle name="Currency 7 2 2" xfId="2967" xr:uid="{00000000-0005-0000-0000-0000420B0000}"/>
    <cellStyle name="Currency 7 2 2 2" xfId="2968" xr:uid="{00000000-0005-0000-0000-0000430B0000}"/>
    <cellStyle name="Currency 7 2 2 2 2" xfId="2969" xr:uid="{00000000-0005-0000-0000-0000440B0000}"/>
    <cellStyle name="Currency 7 2 2 3" xfId="2970" xr:uid="{00000000-0005-0000-0000-0000450B0000}"/>
    <cellStyle name="Currency 7 2 3" xfId="2971" xr:uid="{00000000-0005-0000-0000-0000460B0000}"/>
    <cellStyle name="Currency 7 2 3 2" xfId="2972" xr:uid="{00000000-0005-0000-0000-0000470B0000}"/>
    <cellStyle name="Currency 7 2 3 2 2" xfId="2973" xr:uid="{00000000-0005-0000-0000-0000480B0000}"/>
    <cellStyle name="Currency 7 2 3 3" xfId="2974" xr:uid="{00000000-0005-0000-0000-0000490B0000}"/>
    <cellStyle name="Currency 7 2 4" xfId="2975" xr:uid="{00000000-0005-0000-0000-00004A0B0000}"/>
    <cellStyle name="Currency 7 2 4 2" xfId="2976" xr:uid="{00000000-0005-0000-0000-00004B0B0000}"/>
    <cellStyle name="Currency 7 2 4 2 2" xfId="2977" xr:uid="{00000000-0005-0000-0000-00004C0B0000}"/>
    <cellStyle name="Currency 7 2 4 3" xfId="2978" xr:uid="{00000000-0005-0000-0000-00004D0B0000}"/>
    <cellStyle name="Currency 7 2 5" xfId="2979" xr:uid="{00000000-0005-0000-0000-00004E0B0000}"/>
    <cellStyle name="Currency 7 2 5 2" xfId="2980" xr:uid="{00000000-0005-0000-0000-00004F0B0000}"/>
    <cellStyle name="Currency 7 2 5 2 2" xfId="2981" xr:uid="{00000000-0005-0000-0000-0000500B0000}"/>
    <cellStyle name="Currency 7 2 5 3" xfId="2982" xr:uid="{00000000-0005-0000-0000-0000510B0000}"/>
    <cellStyle name="Currency 7 2 6" xfId="2983" xr:uid="{00000000-0005-0000-0000-0000520B0000}"/>
    <cellStyle name="Currency 7 2 6 2" xfId="2984" xr:uid="{00000000-0005-0000-0000-0000530B0000}"/>
    <cellStyle name="Currency 7 2 6 2 2" xfId="2985" xr:uid="{00000000-0005-0000-0000-0000540B0000}"/>
    <cellStyle name="Currency 7 2 6 3" xfId="2986" xr:uid="{00000000-0005-0000-0000-0000550B0000}"/>
    <cellStyle name="Currency 7 2 7" xfId="2987" xr:uid="{00000000-0005-0000-0000-0000560B0000}"/>
    <cellStyle name="Currency 7 2 7 2" xfId="2988" xr:uid="{00000000-0005-0000-0000-0000570B0000}"/>
    <cellStyle name="Currency 7 2 7 2 2" xfId="2989" xr:uid="{00000000-0005-0000-0000-0000580B0000}"/>
    <cellStyle name="Currency 7 2 7 3" xfId="2990" xr:uid="{00000000-0005-0000-0000-0000590B0000}"/>
    <cellStyle name="Currency 7 2 8" xfId="2991" xr:uid="{00000000-0005-0000-0000-00005A0B0000}"/>
    <cellStyle name="Currency 7 2 8 2" xfId="2992" xr:uid="{00000000-0005-0000-0000-00005B0B0000}"/>
    <cellStyle name="Currency 7 2 8 2 2" xfId="2993" xr:uid="{00000000-0005-0000-0000-00005C0B0000}"/>
    <cellStyle name="Currency 7 2 8 3" xfId="2994" xr:uid="{00000000-0005-0000-0000-00005D0B0000}"/>
    <cellStyle name="Currency 7 2 9" xfId="2995" xr:uid="{00000000-0005-0000-0000-00005E0B0000}"/>
    <cellStyle name="Currency 7 2 9 2" xfId="2996" xr:uid="{00000000-0005-0000-0000-00005F0B0000}"/>
    <cellStyle name="Currency 7 2 9 2 2" xfId="2997" xr:uid="{00000000-0005-0000-0000-0000600B0000}"/>
    <cellStyle name="Currency 7 2 9 3" xfId="2998" xr:uid="{00000000-0005-0000-0000-0000610B0000}"/>
    <cellStyle name="Currency 7 3" xfId="2999" xr:uid="{00000000-0005-0000-0000-0000620B0000}"/>
    <cellStyle name="Currency 7 3 2" xfId="3000" xr:uid="{00000000-0005-0000-0000-0000630B0000}"/>
    <cellStyle name="Currency 7 3 2 2" xfId="3001" xr:uid="{00000000-0005-0000-0000-0000640B0000}"/>
    <cellStyle name="Currency 7 3 3" xfId="3002" xr:uid="{00000000-0005-0000-0000-0000650B0000}"/>
    <cellStyle name="Currency 7 4" xfId="3003" xr:uid="{00000000-0005-0000-0000-0000660B0000}"/>
    <cellStyle name="Currency 7 5" xfId="3004" xr:uid="{00000000-0005-0000-0000-0000670B0000}"/>
    <cellStyle name="Currency 7 6" xfId="3005" xr:uid="{00000000-0005-0000-0000-0000680B0000}"/>
    <cellStyle name="Currency 7 7" xfId="3006" xr:uid="{00000000-0005-0000-0000-0000690B0000}"/>
    <cellStyle name="Currency 7 8" xfId="3007" xr:uid="{00000000-0005-0000-0000-00006A0B0000}"/>
    <cellStyle name="Currency 7 9" xfId="3008" xr:uid="{00000000-0005-0000-0000-00006B0B0000}"/>
    <cellStyle name="Currency 8" xfId="3009" xr:uid="{00000000-0005-0000-0000-00006C0B0000}"/>
    <cellStyle name="Currency 9" xfId="3010" xr:uid="{00000000-0005-0000-0000-00006D0B0000}"/>
    <cellStyle name="Currency No$" xfId="3011" xr:uid="{00000000-0005-0000-0000-00006E0B0000}"/>
    <cellStyle name="Currency Total" xfId="3012" xr:uid="{00000000-0005-0000-0000-00006F0B0000}"/>
    <cellStyle name="Currency Total 2" xfId="3013" xr:uid="{00000000-0005-0000-0000-0000700B0000}"/>
    <cellStyle name="Currency x2 No$" xfId="3014" xr:uid="{00000000-0005-0000-0000-0000710B0000}"/>
    <cellStyle name="Currency0" xfId="3015" xr:uid="{00000000-0005-0000-0000-0000720B0000}"/>
    <cellStyle name="Custom - Style1" xfId="3016" xr:uid="{00000000-0005-0000-0000-0000730B0000}"/>
    <cellStyle name="Custom - Style8" xfId="3017" xr:uid="{00000000-0005-0000-0000-0000740B0000}"/>
    <cellStyle name="Data   - Style2" xfId="3018" xr:uid="{00000000-0005-0000-0000-0000750B0000}"/>
    <cellStyle name="Date" xfId="3019" xr:uid="{00000000-0005-0000-0000-0000760B0000}"/>
    <cellStyle name="Dollarsign" xfId="3020" xr:uid="{00000000-0005-0000-0000-0000770B0000}"/>
    <cellStyle name="DOUBLEL" xfId="3021" xr:uid="{00000000-0005-0000-0000-0000780B0000}"/>
    <cellStyle name="DOUBLEL 2" xfId="3022" xr:uid="{00000000-0005-0000-0000-0000790B0000}"/>
    <cellStyle name="DOUBLEL 3" xfId="3023" xr:uid="{00000000-0005-0000-0000-00007A0B0000}"/>
    <cellStyle name="DOUBLEL 4" xfId="3024" xr:uid="{00000000-0005-0000-0000-00007B0B0000}"/>
    <cellStyle name="eatme" xfId="3025" xr:uid="{00000000-0005-0000-0000-00007C0B0000}"/>
    <cellStyle name="Explanatory Text 2" xfId="3026" xr:uid="{00000000-0005-0000-0000-00007D0B0000}"/>
    <cellStyle name="Explanatory Text 3" xfId="3027" xr:uid="{00000000-0005-0000-0000-00007E0B0000}"/>
    <cellStyle name="Explanatory Text 4" xfId="3028" xr:uid="{00000000-0005-0000-0000-00007F0B0000}"/>
    <cellStyle name="Explanatory Text 5" xfId="3029" xr:uid="{00000000-0005-0000-0000-0000800B0000}"/>
    <cellStyle name="Explanatory Text 6" xfId="3030" xr:uid="{00000000-0005-0000-0000-0000810B0000}"/>
    <cellStyle name="Fixed" xfId="3031" xr:uid="{00000000-0005-0000-0000-0000820B0000}"/>
    <cellStyle name="Formula" xfId="3032" xr:uid="{00000000-0005-0000-0000-0000830B0000}"/>
    <cellStyle name="Gas Cost x5" xfId="3033" xr:uid="{00000000-0005-0000-0000-0000840B0000}"/>
    <cellStyle name="Good 2" xfId="3034" xr:uid="{00000000-0005-0000-0000-0000850B0000}"/>
    <cellStyle name="Good 3" xfId="3035" xr:uid="{00000000-0005-0000-0000-0000860B0000}"/>
    <cellStyle name="Good 4" xfId="3036" xr:uid="{00000000-0005-0000-0000-0000870B0000}"/>
    <cellStyle name="Good 5" xfId="3037" xr:uid="{00000000-0005-0000-0000-0000880B0000}"/>
    <cellStyle name="Good 6" xfId="3038" xr:uid="{00000000-0005-0000-0000-0000890B0000}"/>
    <cellStyle name="Hardcoded" xfId="3039" xr:uid="{00000000-0005-0000-0000-00008A0B0000}"/>
    <cellStyle name="Head Title" xfId="3040" xr:uid="{00000000-0005-0000-0000-00008B0B0000}"/>
    <cellStyle name="Heading 1 2" xfId="3041" xr:uid="{00000000-0005-0000-0000-00008C0B0000}"/>
    <cellStyle name="Heading 1 3" xfId="3042" xr:uid="{00000000-0005-0000-0000-00008D0B0000}"/>
    <cellStyle name="Heading 1 4" xfId="3043" xr:uid="{00000000-0005-0000-0000-00008E0B0000}"/>
    <cellStyle name="Heading 1 5" xfId="3044" xr:uid="{00000000-0005-0000-0000-00008F0B0000}"/>
    <cellStyle name="Heading 1 6" xfId="3045" xr:uid="{00000000-0005-0000-0000-0000900B0000}"/>
    <cellStyle name="Heading 2 2" xfId="3046" xr:uid="{00000000-0005-0000-0000-0000910B0000}"/>
    <cellStyle name="Heading 2 3" xfId="3047" xr:uid="{00000000-0005-0000-0000-0000920B0000}"/>
    <cellStyle name="Heading 2 4" xfId="3048" xr:uid="{00000000-0005-0000-0000-0000930B0000}"/>
    <cellStyle name="Heading 2 5" xfId="3049" xr:uid="{00000000-0005-0000-0000-0000940B0000}"/>
    <cellStyle name="Heading 2 6" xfId="3050" xr:uid="{00000000-0005-0000-0000-0000950B0000}"/>
    <cellStyle name="Heading 3 2" xfId="3051" xr:uid="{00000000-0005-0000-0000-0000960B0000}"/>
    <cellStyle name="Heading 3 3" xfId="3052" xr:uid="{00000000-0005-0000-0000-0000970B0000}"/>
    <cellStyle name="Heading 3 4" xfId="3053" xr:uid="{00000000-0005-0000-0000-0000980B0000}"/>
    <cellStyle name="Heading 3 5" xfId="3054" xr:uid="{00000000-0005-0000-0000-0000990B0000}"/>
    <cellStyle name="Heading 3 6" xfId="3055" xr:uid="{00000000-0005-0000-0000-00009A0B0000}"/>
    <cellStyle name="Heading 4 2" xfId="3056" xr:uid="{00000000-0005-0000-0000-00009B0B0000}"/>
    <cellStyle name="Heading 4 3" xfId="3057" xr:uid="{00000000-0005-0000-0000-00009C0B0000}"/>
    <cellStyle name="Heading 4 4" xfId="3058" xr:uid="{00000000-0005-0000-0000-00009D0B0000}"/>
    <cellStyle name="Heading 4 5" xfId="3059" xr:uid="{00000000-0005-0000-0000-00009E0B0000}"/>
    <cellStyle name="Heading 4 6" xfId="3060" xr:uid="{00000000-0005-0000-0000-00009F0B0000}"/>
    <cellStyle name="HeadlineStyle" xfId="3061" xr:uid="{00000000-0005-0000-0000-0000A00B0000}"/>
    <cellStyle name="HeadlineStyle 10" xfId="3062" xr:uid="{00000000-0005-0000-0000-0000A10B0000}"/>
    <cellStyle name="HeadlineStyle 11" xfId="3063" xr:uid="{00000000-0005-0000-0000-0000A20B0000}"/>
    <cellStyle name="HeadlineStyle 12" xfId="3064" xr:uid="{00000000-0005-0000-0000-0000A30B0000}"/>
    <cellStyle name="HeadlineStyle 13" xfId="3065" xr:uid="{00000000-0005-0000-0000-0000A40B0000}"/>
    <cellStyle name="HeadlineStyle 14" xfId="3066" xr:uid="{00000000-0005-0000-0000-0000A50B0000}"/>
    <cellStyle name="HeadlineStyle 15" xfId="3067" xr:uid="{00000000-0005-0000-0000-0000A60B0000}"/>
    <cellStyle name="HeadlineStyle 16" xfId="3068" xr:uid="{00000000-0005-0000-0000-0000A70B0000}"/>
    <cellStyle name="HeadlineStyle 2" xfId="3069" xr:uid="{00000000-0005-0000-0000-0000A80B0000}"/>
    <cellStyle name="HeadlineStyle 3" xfId="3070" xr:uid="{00000000-0005-0000-0000-0000A90B0000}"/>
    <cellStyle name="HeadlineStyle 4" xfId="3071" xr:uid="{00000000-0005-0000-0000-0000AA0B0000}"/>
    <cellStyle name="HeadlineStyle 5" xfId="3072" xr:uid="{00000000-0005-0000-0000-0000AB0B0000}"/>
    <cellStyle name="HeadlineStyle 6" xfId="3073" xr:uid="{00000000-0005-0000-0000-0000AC0B0000}"/>
    <cellStyle name="HeadlineStyle 7" xfId="3074" xr:uid="{00000000-0005-0000-0000-0000AD0B0000}"/>
    <cellStyle name="HeadlineStyle 8" xfId="3075" xr:uid="{00000000-0005-0000-0000-0000AE0B0000}"/>
    <cellStyle name="HeadlineStyle 9" xfId="3076" xr:uid="{00000000-0005-0000-0000-0000AF0B0000}"/>
    <cellStyle name="HeadlineStyleJustified" xfId="3077" xr:uid="{00000000-0005-0000-0000-0000B00B0000}"/>
    <cellStyle name="HeadlineStyleJustified 10" xfId="3078" xr:uid="{00000000-0005-0000-0000-0000B10B0000}"/>
    <cellStyle name="HeadlineStyleJustified 11" xfId="3079" xr:uid="{00000000-0005-0000-0000-0000B20B0000}"/>
    <cellStyle name="HeadlineStyleJustified 12" xfId="3080" xr:uid="{00000000-0005-0000-0000-0000B30B0000}"/>
    <cellStyle name="HeadlineStyleJustified 13" xfId="3081" xr:uid="{00000000-0005-0000-0000-0000B40B0000}"/>
    <cellStyle name="HeadlineStyleJustified 14" xfId="3082" xr:uid="{00000000-0005-0000-0000-0000B50B0000}"/>
    <cellStyle name="HeadlineStyleJustified 15" xfId="3083" xr:uid="{00000000-0005-0000-0000-0000B60B0000}"/>
    <cellStyle name="HeadlineStyleJustified 16" xfId="3084" xr:uid="{00000000-0005-0000-0000-0000B70B0000}"/>
    <cellStyle name="HeadlineStyleJustified 2" xfId="3085" xr:uid="{00000000-0005-0000-0000-0000B80B0000}"/>
    <cellStyle name="HeadlineStyleJustified 3" xfId="3086" xr:uid="{00000000-0005-0000-0000-0000B90B0000}"/>
    <cellStyle name="HeadlineStyleJustified 4" xfId="3087" xr:uid="{00000000-0005-0000-0000-0000BA0B0000}"/>
    <cellStyle name="HeadlineStyleJustified 5" xfId="3088" xr:uid="{00000000-0005-0000-0000-0000BB0B0000}"/>
    <cellStyle name="HeadlineStyleJustified 6" xfId="3089" xr:uid="{00000000-0005-0000-0000-0000BC0B0000}"/>
    <cellStyle name="HeadlineStyleJustified 7" xfId="3090" xr:uid="{00000000-0005-0000-0000-0000BD0B0000}"/>
    <cellStyle name="HeadlineStyleJustified 8" xfId="3091" xr:uid="{00000000-0005-0000-0000-0000BE0B0000}"/>
    <cellStyle name="HeadlineStyleJustified 9" xfId="3092" xr:uid="{00000000-0005-0000-0000-0000BF0B0000}"/>
    <cellStyle name="Hyperlink 2" xfId="3093" xr:uid="{00000000-0005-0000-0000-0000C00B0000}"/>
    <cellStyle name="Hyperlink 2 2" xfId="3094" xr:uid="{00000000-0005-0000-0000-0000C10B0000}"/>
    <cellStyle name="Hyperlink 3" xfId="3095" xr:uid="{00000000-0005-0000-0000-0000C20B0000}"/>
    <cellStyle name="inc/dec" xfId="3096" xr:uid="{00000000-0005-0000-0000-0000C30B0000}"/>
    <cellStyle name="inc/dec 2" xfId="3097" xr:uid="{00000000-0005-0000-0000-0000C40B0000}"/>
    <cellStyle name="Input 2" xfId="3098" xr:uid="{00000000-0005-0000-0000-0000C50B0000}"/>
    <cellStyle name="Input 3" xfId="3099" xr:uid="{00000000-0005-0000-0000-0000C60B0000}"/>
    <cellStyle name="Input 4" xfId="3100" xr:uid="{00000000-0005-0000-0000-0000C70B0000}"/>
    <cellStyle name="Input 5" xfId="3101" xr:uid="{00000000-0005-0000-0000-0000C80B0000}"/>
    <cellStyle name="Input 6" xfId="3102" xr:uid="{00000000-0005-0000-0000-0000C90B0000}"/>
    <cellStyle name="Input 7" xfId="3103" xr:uid="{00000000-0005-0000-0000-0000CA0B0000}"/>
    <cellStyle name="Labels - Style3" xfId="3104" xr:uid="{00000000-0005-0000-0000-0000CB0B0000}"/>
    <cellStyle name="Labor" xfId="3105" xr:uid="{00000000-0005-0000-0000-0000CC0B0000}"/>
    <cellStyle name="Lines" xfId="3106" xr:uid="{00000000-0005-0000-0000-0000CD0B0000}"/>
    <cellStyle name="Linked Amount" xfId="3107" xr:uid="{00000000-0005-0000-0000-0000CE0B0000}"/>
    <cellStyle name="Linked Cell 2" xfId="3108" xr:uid="{00000000-0005-0000-0000-0000CF0B0000}"/>
    <cellStyle name="Linked Cell 3" xfId="3109" xr:uid="{00000000-0005-0000-0000-0000D00B0000}"/>
    <cellStyle name="Linked Cell 4" xfId="3110" xr:uid="{00000000-0005-0000-0000-0000D10B0000}"/>
    <cellStyle name="Linked Cell 5" xfId="3111" xr:uid="{00000000-0005-0000-0000-0000D20B0000}"/>
    <cellStyle name="Linked Cell 6" xfId="3112" xr:uid="{00000000-0005-0000-0000-0000D30B0000}"/>
    <cellStyle name="Neutral 2" xfId="3113" xr:uid="{00000000-0005-0000-0000-0000D40B0000}"/>
    <cellStyle name="Neutral 3" xfId="3114" xr:uid="{00000000-0005-0000-0000-0000D50B0000}"/>
    <cellStyle name="Neutral 4" xfId="3115" xr:uid="{00000000-0005-0000-0000-0000D60B0000}"/>
    <cellStyle name="Neutral 5" xfId="3116" xr:uid="{00000000-0005-0000-0000-0000D70B0000}"/>
    <cellStyle name="Neutral 6" xfId="3117" xr:uid="{00000000-0005-0000-0000-0000D80B0000}"/>
    <cellStyle name="Normal" xfId="0" builtinId="0"/>
    <cellStyle name="Normal - Style1" xfId="3118" xr:uid="{00000000-0005-0000-0000-0000DA0B0000}"/>
    <cellStyle name="Normal - Style2" xfId="3119" xr:uid="{00000000-0005-0000-0000-0000DB0B0000}"/>
    <cellStyle name="Normal - Style3" xfId="3120" xr:uid="{00000000-0005-0000-0000-0000DC0B0000}"/>
    <cellStyle name="Normal - Style4" xfId="3121" xr:uid="{00000000-0005-0000-0000-0000DD0B0000}"/>
    <cellStyle name="Normal - Style5" xfId="3122" xr:uid="{00000000-0005-0000-0000-0000DE0B0000}"/>
    <cellStyle name="Normal - Style6" xfId="3123" xr:uid="{00000000-0005-0000-0000-0000DF0B0000}"/>
    <cellStyle name="Normal - Style7" xfId="3124" xr:uid="{00000000-0005-0000-0000-0000E00B0000}"/>
    <cellStyle name="Normal - Style8" xfId="3125" xr:uid="{00000000-0005-0000-0000-0000E10B0000}"/>
    <cellStyle name="Normal 10" xfId="31" xr:uid="{00000000-0005-0000-0000-00000A000000}"/>
    <cellStyle name="Normal 10 10" xfId="89" xr:uid="{00000000-0005-0000-0000-0000E30B0000}"/>
    <cellStyle name="Normal 10 10 2" xfId="3127" xr:uid="{00000000-0005-0000-0000-0000E40B0000}"/>
    <cellStyle name="Normal 10 10 2 2" xfId="3128" xr:uid="{00000000-0005-0000-0000-0000E50B0000}"/>
    <cellStyle name="Normal 10 10 2 3" xfId="3129" xr:uid="{00000000-0005-0000-0000-0000E60B0000}"/>
    <cellStyle name="Normal 10 10 3" xfId="2" xr:uid="{00000000-0005-0000-0000-00000B000000}"/>
    <cellStyle name="Normal 10 10 4" xfId="3130" xr:uid="{00000000-0005-0000-0000-0000E80B0000}"/>
    <cellStyle name="Normal 10 10 5" xfId="3131" xr:uid="{00000000-0005-0000-0000-0000E90B0000}"/>
    <cellStyle name="Normal 10 10 6" xfId="3132" xr:uid="{00000000-0005-0000-0000-0000EA0B0000}"/>
    <cellStyle name="Normal 10 10 6 2" xfId="9458" xr:uid="{83A827F3-64F2-4ED2-B372-A7BE66F4B42B}"/>
    <cellStyle name="Normal 10 10 7" xfId="3133" xr:uid="{00000000-0005-0000-0000-0000EB0B0000}"/>
    <cellStyle name="Normal 10 11" xfId="28" xr:uid="{00000000-0005-0000-0000-00000C000000}"/>
    <cellStyle name="Normal 10 11 2" xfId="3134" xr:uid="{00000000-0005-0000-0000-0000ED0B0000}"/>
    <cellStyle name="Normal 10 11 2 2" xfId="3135" xr:uid="{00000000-0005-0000-0000-0000EE0B0000}"/>
    <cellStyle name="Normal 10 11 3" xfId="3136" xr:uid="{00000000-0005-0000-0000-0000EF0B0000}"/>
    <cellStyle name="Normal 10 12" xfId="3137" xr:uid="{00000000-0005-0000-0000-0000F00B0000}"/>
    <cellStyle name="Normal 10 12 2" xfId="3138" xr:uid="{00000000-0005-0000-0000-0000F10B0000}"/>
    <cellStyle name="Normal 10 12 2 2" xfId="3139" xr:uid="{00000000-0005-0000-0000-0000F20B0000}"/>
    <cellStyle name="Normal 10 12 3" xfId="3140" xr:uid="{00000000-0005-0000-0000-0000F30B0000}"/>
    <cellStyle name="Normal 10 13" xfId="3141" xr:uid="{00000000-0005-0000-0000-0000F40B0000}"/>
    <cellStyle name="Normal 10 13 2" xfId="3142" xr:uid="{00000000-0005-0000-0000-0000F50B0000}"/>
    <cellStyle name="Normal 10 13 2 2" xfId="3143" xr:uid="{00000000-0005-0000-0000-0000F60B0000}"/>
    <cellStyle name="Normal 10 13 3" xfId="3144" xr:uid="{00000000-0005-0000-0000-0000F70B0000}"/>
    <cellStyle name="Normal 10 14" xfId="3145" xr:uid="{00000000-0005-0000-0000-0000F80B0000}"/>
    <cellStyle name="Normal 10 14 10" xfId="3146" xr:uid="{00000000-0005-0000-0000-0000F90B0000}"/>
    <cellStyle name="Normal 10 14 10 2" xfId="3147" xr:uid="{00000000-0005-0000-0000-0000FA0B0000}"/>
    <cellStyle name="Normal 10 14 10 2 2" xfId="3148" xr:uid="{00000000-0005-0000-0000-0000FB0B0000}"/>
    <cellStyle name="Normal 10 14 10 3" xfId="3149" xr:uid="{00000000-0005-0000-0000-0000FC0B0000}"/>
    <cellStyle name="Normal 10 14 11" xfId="3150" xr:uid="{00000000-0005-0000-0000-0000FD0B0000}"/>
    <cellStyle name="Normal 10 14 11 2" xfId="3151" xr:uid="{00000000-0005-0000-0000-0000FE0B0000}"/>
    <cellStyle name="Normal 10 14 11 2 2" xfId="3152" xr:uid="{00000000-0005-0000-0000-0000FF0B0000}"/>
    <cellStyle name="Normal 10 14 11 3" xfId="3153" xr:uid="{00000000-0005-0000-0000-0000000C0000}"/>
    <cellStyle name="Normal 10 14 12" xfId="3154" xr:uid="{00000000-0005-0000-0000-0000010C0000}"/>
    <cellStyle name="Normal 10 14 12 2" xfId="3155" xr:uid="{00000000-0005-0000-0000-0000020C0000}"/>
    <cellStyle name="Normal 10 14 12 2 2" xfId="3156" xr:uid="{00000000-0005-0000-0000-0000030C0000}"/>
    <cellStyle name="Normal 10 14 12 3" xfId="3157" xr:uid="{00000000-0005-0000-0000-0000040C0000}"/>
    <cellStyle name="Normal 10 14 13" xfId="3158" xr:uid="{00000000-0005-0000-0000-0000050C0000}"/>
    <cellStyle name="Normal 10 14 13 2" xfId="3159" xr:uid="{00000000-0005-0000-0000-0000060C0000}"/>
    <cellStyle name="Normal 10 14 14" xfId="3160" xr:uid="{00000000-0005-0000-0000-0000070C0000}"/>
    <cellStyle name="Normal 10 14 2" xfId="3161" xr:uid="{00000000-0005-0000-0000-0000080C0000}"/>
    <cellStyle name="Normal 10 14 2 2" xfId="3162" xr:uid="{00000000-0005-0000-0000-0000090C0000}"/>
    <cellStyle name="Normal 10 14 2 2 2" xfId="3163" xr:uid="{00000000-0005-0000-0000-00000A0C0000}"/>
    <cellStyle name="Normal 10 14 2 3" xfId="3164" xr:uid="{00000000-0005-0000-0000-00000B0C0000}"/>
    <cellStyle name="Normal 10 14 3" xfId="3165" xr:uid="{00000000-0005-0000-0000-00000C0C0000}"/>
    <cellStyle name="Normal 10 14 3 2" xfId="3166" xr:uid="{00000000-0005-0000-0000-00000D0C0000}"/>
    <cellStyle name="Normal 10 14 3 2 2" xfId="3167" xr:uid="{00000000-0005-0000-0000-00000E0C0000}"/>
    <cellStyle name="Normal 10 14 3 3" xfId="3168" xr:uid="{00000000-0005-0000-0000-00000F0C0000}"/>
    <cellStyle name="Normal 10 14 4" xfId="3169" xr:uid="{00000000-0005-0000-0000-0000100C0000}"/>
    <cellStyle name="Normal 10 14 4 2" xfId="3170" xr:uid="{00000000-0005-0000-0000-0000110C0000}"/>
    <cellStyle name="Normal 10 14 4 2 2" xfId="3171" xr:uid="{00000000-0005-0000-0000-0000120C0000}"/>
    <cellStyle name="Normal 10 14 4 3" xfId="3172" xr:uid="{00000000-0005-0000-0000-0000130C0000}"/>
    <cellStyle name="Normal 10 14 5" xfId="3173" xr:uid="{00000000-0005-0000-0000-0000140C0000}"/>
    <cellStyle name="Normal 10 14 5 2" xfId="3174" xr:uid="{00000000-0005-0000-0000-0000150C0000}"/>
    <cellStyle name="Normal 10 14 5 2 2" xfId="3175" xr:uid="{00000000-0005-0000-0000-0000160C0000}"/>
    <cellStyle name="Normal 10 14 5 3" xfId="3176" xr:uid="{00000000-0005-0000-0000-0000170C0000}"/>
    <cellStyle name="Normal 10 14 6" xfId="3177" xr:uid="{00000000-0005-0000-0000-0000180C0000}"/>
    <cellStyle name="Normal 10 14 6 2" xfId="3178" xr:uid="{00000000-0005-0000-0000-0000190C0000}"/>
    <cellStyle name="Normal 10 14 6 2 2" xfId="3179" xr:uid="{00000000-0005-0000-0000-00001A0C0000}"/>
    <cellStyle name="Normal 10 14 6 3" xfId="3180" xr:uid="{00000000-0005-0000-0000-00001B0C0000}"/>
    <cellStyle name="Normal 10 14 7" xfId="3181" xr:uid="{00000000-0005-0000-0000-00001C0C0000}"/>
    <cellStyle name="Normal 10 14 7 2" xfId="3182" xr:uid="{00000000-0005-0000-0000-00001D0C0000}"/>
    <cellStyle name="Normal 10 14 7 2 2" xfId="3183" xr:uid="{00000000-0005-0000-0000-00001E0C0000}"/>
    <cellStyle name="Normal 10 14 7 3" xfId="3184" xr:uid="{00000000-0005-0000-0000-00001F0C0000}"/>
    <cellStyle name="Normal 10 14 8" xfId="3185" xr:uid="{00000000-0005-0000-0000-0000200C0000}"/>
    <cellStyle name="Normal 10 14 8 2" xfId="3186" xr:uid="{00000000-0005-0000-0000-0000210C0000}"/>
    <cellStyle name="Normal 10 14 8 2 2" xfId="3187" xr:uid="{00000000-0005-0000-0000-0000220C0000}"/>
    <cellStyle name="Normal 10 14 8 3" xfId="3188" xr:uid="{00000000-0005-0000-0000-0000230C0000}"/>
    <cellStyle name="Normal 10 14 9" xfId="3189" xr:uid="{00000000-0005-0000-0000-0000240C0000}"/>
    <cellStyle name="Normal 10 14 9 2" xfId="3190" xr:uid="{00000000-0005-0000-0000-0000250C0000}"/>
    <cellStyle name="Normal 10 14 9 2 2" xfId="3191" xr:uid="{00000000-0005-0000-0000-0000260C0000}"/>
    <cellStyle name="Normal 10 14 9 3" xfId="3192" xr:uid="{00000000-0005-0000-0000-0000270C0000}"/>
    <cellStyle name="Normal 10 15" xfId="3193" xr:uid="{00000000-0005-0000-0000-0000280C0000}"/>
    <cellStyle name="Normal 10 15 2" xfId="3194" xr:uid="{00000000-0005-0000-0000-0000290C0000}"/>
    <cellStyle name="Normal 10 15 2 2" xfId="3195" xr:uid="{00000000-0005-0000-0000-00002A0C0000}"/>
    <cellStyle name="Normal 10 15 3" xfId="3196" xr:uid="{00000000-0005-0000-0000-00002B0C0000}"/>
    <cellStyle name="Normal 10 16" xfId="3197" xr:uid="{00000000-0005-0000-0000-00002C0C0000}"/>
    <cellStyle name="Normal 10 16 2" xfId="3198" xr:uid="{00000000-0005-0000-0000-00002D0C0000}"/>
    <cellStyle name="Normal 10 16 2 2" xfId="3199" xr:uid="{00000000-0005-0000-0000-00002E0C0000}"/>
    <cellStyle name="Normal 10 16 3" xfId="3200" xr:uid="{00000000-0005-0000-0000-00002F0C0000}"/>
    <cellStyle name="Normal 10 17" xfId="3201" xr:uid="{00000000-0005-0000-0000-0000300C0000}"/>
    <cellStyle name="Normal 10 17 2" xfId="3202" xr:uid="{00000000-0005-0000-0000-0000310C0000}"/>
    <cellStyle name="Normal 10 17 2 2" xfId="3203" xr:uid="{00000000-0005-0000-0000-0000320C0000}"/>
    <cellStyle name="Normal 10 17 3" xfId="3204" xr:uid="{00000000-0005-0000-0000-0000330C0000}"/>
    <cellStyle name="Normal 10 18" xfId="3205" xr:uid="{00000000-0005-0000-0000-0000340C0000}"/>
    <cellStyle name="Normal 10 18 2" xfId="3206" xr:uid="{00000000-0005-0000-0000-0000350C0000}"/>
    <cellStyle name="Normal 10 18 2 2" xfId="3207" xr:uid="{00000000-0005-0000-0000-0000360C0000}"/>
    <cellStyle name="Normal 10 18 3" xfId="3208" xr:uid="{00000000-0005-0000-0000-0000370C0000}"/>
    <cellStyle name="Normal 10 19" xfId="3209" xr:uid="{00000000-0005-0000-0000-0000380C0000}"/>
    <cellStyle name="Normal 10 19 2" xfId="3210" xr:uid="{00000000-0005-0000-0000-0000390C0000}"/>
    <cellStyle name="Normal 10 19 2 2" xfId="3211" xr:uid="{00000000-0005-0000-0000-00003A0C0000}"/>
    <cellStyle name="Normal 10 19 3" xfId="3212" xr:uid="{00000000-0005-0000-0000-00003B0C0000}"/>
    <cellStyle name="Normal 10 2" xfId="62" xr:uid="{00000000-0005-0000-0000-00000A000000}"/>
    <cellStyle name="Normal 10 2 2" xfId="3214" xr:uid="{00000000-0005-0000-0000-00003D0C0000}"/>
    <cellStyle name="Normal 10 2 2 2" xfId="3215" xr:uid="{00000000-0005-0000-0000-00003E0C0000}"/>
    <cellStyle name="Normal 10 2 2 3" xfId="3216" xr:uid="{00000000-0005-0000-0000-00003F0C0000}"/>
    <cellStyle name="Normal 10 2 3" xfId="3217" xr:uid="{00000000-0005-0000-0000-0000400C0000}"/>
    <cellStyle name="Normal 10 2 4" xfId="3218" xr:uid="{00000000-0005-0000-0000-0000410C0000}"/>
    <cellStyle name="Normal 10 2 5" xfId="3213" xr:uid="{00000000-0005-0000-0000-00003C0C0000}"/>
    <cellStyle name="Normal 10 20" xfId="3219" xr:uid="{00000000-0005-0000-0000-0000420C0000}"/>
    <cellStyle name="Normal 10 20 2" xfId="3220" xr:uid="{00000000-0005-0000-0000-0000430C0000}"/>
    <cellStyle name="Normal 10 20 2 2" xfId="3221" xr:uid="{00000000-0005-0000-0000-0000440C0000}"/>
    <cellStyle name="Normal 10 20 3" xfId="3222" xr:uid="{00000000-0005-0000-0000-0000450C0000}"/>
    <cellStyle name="Normal 10 21" xfId="3223" xr:uid="{00000000-0005-0000-0000-0000460C0000}"/>
    <cellStyle name="Normal 10 21 2" xfId="3224" xr:uid="{00000000-0005-0000-0000-0000470C0000}"/>
    <cellStyle name="Normal 10 21 2 2" xfId="3225" xr:uid="{00000000-0005-0000-0000-0000480C0000}"/>
    <cellStyle name="Normal 10 21 3" xfId="3226" xr:uid="{00000000-0005-0000-0000-0000490C0000}"/>
    <cellStyle name="Normal 10 21 4" xfId="3227" xr:uid="{00000000-0005-0000-0000-00004A0C0000}"/>
    <cellStyle name="Normal 10 21 5" xfId="3228" xr:uid="{00000000-0005-0000-0000-00004B0C0000}"/>
    <cellStyle name="Normal 10 22" xfId="3229" xr:uid="{00000000-0005-0000-0000-00004C0C0000}"/>
    <cellStyle name="Normal 10 22 2" xfId="3230" xr:uid="{00000000-0005-0000-0000-00004D0C0000}"/>
    <cellStyle name="Normal 10 22 3" xfId="3231" xr:uid="{00000000-0005-0000-0000-00004E0C0000}"/>
    <cellStyle name="Normal 10 23" xfId="3232" xr:uid="{00000000-0005-0000-0000-00004F0C0000}"/>
    <cellStyle name="Normal 10 23 2" xfId="26" xr:uid="{00000000-0005-0000-0000-00000D000000}"/>
    <cellStyle name="Normal 10 23 3" xfId="3233" xr:uid="{00000000-0005-0000-0000-0000510C0000}"/>
    <cellStyle name="Normal 10 24" xfId="3234" xr:uid="{00000000-0005-0000-0000-0000520C0000}"/>
    <cellStyle name="Normal 10 25" xfId="3235" xr:uid="{00000000-0005-0000-0000-0000530C0000}"/>
    <cellStyle name="Normal 10 26" xfId="3236" xr:uid="{00000000-0005-0000-0000-0000540C0000}"/>
    <cellStyle name="Normal 10 26 2" xfId="3237" xr:uid="{00000000-0005-0000-0000-0000550C0000}"/>
    <cellStyle name="Normal 10 27" xfId="3238" xr:uid="{00000000-0005-0000-0000-0000560C0000}"/>
    <cellStyle name="Normal 10 28" xfId="3239" xr:uid="{00000000-0005-0000-0000-0000570C0000}"/>
    <cellStyle name="Normal 10 29" xfId="3240" xr:uid="{00000000-0005-0000-0000-0000580C0000}"/>
    <cellStyle name="Normal 10 3" xfId="3241" xr:uid="{00000000-0005-0000-0000-0000590C0000}"/>
    <cellStyle name="Normal 10 3 2" xfId="3242" xr:uid="{00000000-0005-0000-0000-00005A0C0000}"/>
    <cellStyle name="Normal 10 3 2 2" xfId="3243" xr:uid="{00000000-0005-0000-0000-00005B0C0000}"/>
    <cellStyle name="Normal 10 3 2 3" xfId="3244" xr:uid="{00000000-0005-0000-0000-00005C0C0000}"/>
    <cellStyle name="Normal 10 3 3" xfId="3245" xr:uid="{00000000-0005-0000-0000-00005D0C0000}"/>
    <cellStyle name="Normal 10 3 4" xfId="3246" xr:uid="{00000000-0005-0000-0000-00005E0C0000}"/>
    <cellStyle name="Normal 10 30" xfId="3247" xr:uid="{00000000-0005-0000-0000-00005F0C0000}"/>
    <cellStyle name="Normal 10 31" xfId="3248" xr:uid="{00000000-0005-0000-0000-0000600C0000}"/>
    <cellStyle name="Normal 10 32" xfId="3249" xr:uid="{00000000-0005-0000-0000-0000610C0000}"/>
    <cellStyle name="Normal 10 33" xfId="3250" xr:uid="{00000000-0005-0000-0000-0000620C0000}"/>
    <cellStyle name="Normal 10 34" xfId="3251" xr:uid="{00000000-0005-0000-0000-0000630C0000}"/>
    <cellStyle name="Normal 10 35" xfId="3252" xr:uid="{00000000-0005-0000-0000-0000640C0000}"/>
    <cellStyle name="Normal 10 36" xfId="3253" xr:uid="{00000000-0005-0000-0000-0000650C0000}"/>
    <cellStyle name="Normal 10 37" xfId="3254" xr:uid="{00000000-0005-0000-0000-0000660C0000}"/>
    <cellStyle name="Normal 10 38" xfId="3255" xr:uid="{00000000-0005-0000-0000-0000670C0000}"/>
    <cellStyle name="Normal 10 39" xfId="3256" xr:uid="{00000000-0005-0000-0000-0000680C0000}"/>
    <cellStyle name="Normal 10 4" xfId="3257" xr:uid="{00000000-0005-0000-0000-0000690C0000}"/>
    <cellStyle name="Normal 10 4 2" xfId="3258" xr:uid="{00000000-0005-0000-0000-00006A0C0000}"/>
    <cellStyle name="Normal 10 4 2 2" xfId="3259" xr:uid="{00000000-0005-0000-0000-00006B0C0000}"/>
    <cellStyle name="Normal 10 4 2 3" xfId="3260" xr:uid="{00000000-0005-0000-0000-00006C0C0000}"/>
    <cellStyle name="Normal 10 4 3" xfId="3261" xr:uid="{00000000-0005-0000-0000-00006D0C0000}"/>
    <cellStyle name="Normal 10 4 4" xfId="3262" xr:uid="{00000000-0005-0000-0000-00006E0C0000}"/>
    <cellStyle name="Normal 10 40" xfId="3263" xr:uid="{00000000-0005-0000-0000-00006F0C0000}"/>
    <cellStyle name="Normal 10 41" xfId="3264" xr:uid="{00000000-0005-0000-0000-0000700C0000}"/>
    <cellStyle name="Normal 10 42" xfId="3265" xr:uid="{00000000-0005-0000-0000-0000710C0000}"/>
    <cellStyle name="Normal 10 43" xfId="3266" xr:uid="{00000000-0005-0000-0000-0000720C0000}"/>
    <cellStyle name="Normal 10 44" xfId="3267" xr:uid="{00000000-0005-0000-0000-0000730C0000}"/>
    <cellStyle name="Normal 10 45" xfId="3268" xr:uid="{00000000-0005-0000-0000-0000740C0000}"/>
    <cellStyle name="Normal 10 46" xfId="3269" xr:uid="{00000000-0005-0000-0000-0000750C0000}"/>
    <cellStyle name="Normal 10 47" xfId="3270" xr:uid="{00000000-0005-0000-0000-0000760C0000}"/>
    <cellStyle name="Normal 10 48" xfId="3271" xr:uid="{00000000-0005-0000-0000-0000770C0000}"/>
    <cellStyle name="Normal 10 49" xfId="3272" xr:uid="{00000000-0005-0000-0000-0000780C0000}"/>
    <cellStyle name="Normal 10 5" xfId="3273" xr:uid="{00000000-0005-0000-0000-0000790C0000}"/>
    <cellStyle name="Normal 10 5 2" xfId="3274" xr:uid="{00000000-0005-0000-0000-00007A0C0000}"/>
    <cellStyle name="Normal 10 5 2 2" xfId="3275" xr:uid="{00000000-0005-0000-0000-00007B0C0000}"/>
    <cellStyle name="Normal 10 5 2 3" xfId="3276" xr:uid="{00000000-0005-0000-0000-00007C0C0000}"/>
    <cellStyle name="Normal 10 5 3" xfId="3277" xr:uid="{00000000-0005-0000-0000-00007D0C0000}"/>
    <cellStyle name="Normal 10 5 4" xfId="3278" xr:uid="{00000000-0005-0000-0000-00007E0C0000}"/>
    <cellStyle name="Normal 10 50" xfId="3279" xr:uid="{00000000-0005-0000-0000-00007F0C0000}"/>
    <cellStyle name="Normal 10 51" xfId="3280" xr:uid="{00000000-0005-0000-0000-0000800C0000}"/>
    <cellStyle name="Normal 10 52" xfId="3281" xr:uid="{00000000-0005-0000-0000-0000810C0000}"/>
    <cellStyle name="Normal 10 53" xfId="3282" xr:uid="{00000000-0005-0000-0000-0000820C0000}"/>
    <cellStyle name="Normal 10 54" xfId="3283" xr:uid="{00000000-0005-0000-0000-0000830C0000}"/>
    <cellStyle name="Normal 10 55" xfId="3284" xr:uid="{00000000-0005-0000-0000-0000840C0000}"/>
    <cellStyle name="Normal 10 56" xfId="3285" xr:uid="{00000000-0005-0000-0000-0000850C0000}"/>
    <cellStyle name="Normal 10 57" xfId="3286" xr:uid="{00000000-0005-0000-0000-0000860C0000}"/>
    <cellStyle name="Normal 10 58" xfId="3287" xr:uid="{00000000-0005-0000-0000-0000870C0000}"/>
    <cellStyle name="Normal 10 59" xfId="3288" xr:uid="{00000000-0005-0000-0000-0000880C0000}"/>
    <cellStyle name="Normal 10 6" xfId="3289" xr:uid="{00000000-0005-0000-0000-0000890C0000}"/>
    <cellStyle name="Normal 10 6 2" xfId="3290" xr:uid="{00000000-0005-0000-0000-00008A0C0000}"/>
    <cellStyle name="Normal 10 6 2 2" xfId="3291" xr:uid="{00000000-0005-0000-0000-00008B0C0000}"/>
    <cellStyle name="Normal 10 6 2 3" xfId="3292" xr:uid="{00000000-0005-0000-0000-00008C0C0000}"/>
    <cellStyle name="Normal 10 6 3" xfId="3293" xr:uid="{00000000-0005-0000-0000-00008D0C0000}"/>
    <cellStyle name="Normal 10 6 4" xfId="3294" xr:uid="{00000000-0005-0000-0000-00008E0C0000}"/>
    <cellStyle name="Normal 10 60" xfId="3295" xr:uid="{00000000-0005-0000-0000-00008F0C0000}"/>
    <cellStyle name="Normal 10 61" xfId="3296" xr:uid="{00000000-0005-0000-0000-0000900C0000}"/>
    <cellStyle name="Normal 10 62" xfId="3297" xr:uid="{00000000-0005-0000-0000-0000910C0000}"/>
    <cellStyle name="Normal 10 63" xfId="3298" xr:uid="{00000000-0005-0000-0000-0000920C0000}"/>
    <cellStyle name="Normal 10 64" xfId="3299" xr:uid="{00000000-0005-0000-0000-0000930C0000}"/>
    <cellStyle name="Normal 10 65" xfId="3300" xr:uid="{00000000-0005-0000-0000-0000940C0000}"/>
    <cellStyle name="Normal 10 66" xfId="3301" xr:uid="{00000000-0005-0000-0000-0000950C0000}"/>
    <cellStyle name="Normal 10 67" xfId="3302" xr:uid="{00000000-0005-0000-0000-0000960C0000}"/>
    <cellStyle name="Normal 10 68" xfId="3303" xr:uid="{00000000-0005-0000-0000-0000970C0000}"/>
    <cellStyle name="Normal 10 69" xfId="3304" xr:uid="{00000000-0005-0000-0000-0000980C0000}"/>
    <cellStyle name="Normal 10 7" xfId="3305" xr:uid="{00000000-0005-0000-0000-0000990C0000}"/>
    <cellStyle name="Normal 10 7 2" xfId="3306" xr:uid="{00000000-0005-0000-0000-00009A0C0000}"/>
    <cellStyle name="Normal 10 7 2 2" xfId="3307" xr:uid="{00000000-0005-0000-0000-00009B0C0000}"/>
    <cellStyle name="Normal 10 7 2 3" xfId="3308" xr:uid="{00000000-0005-0000-0000-00009C0C0000}"/>
    <cellStyle name="Normal 10 7 3" xfId="3309" xr:uid="{00000000-0005-0000-0000-00009D0C0000}"/>
    <cellStyle name="Normal 10 7 4" xfId="3310" xr:uid="{00000000-0005-0000-0000-00009E0C0000}"/>
    <cellStyle name="Normal 10 70" xfId="3311" xr:uid="{00000000-0005-0000-0000-00009F0C0000}"/>
    <cellStyle name="Normal 10 71" xfId="3312" xr:uid="{00000000-0005-0000-0000-0000A00C0000}"/>
    <cellStyle name="Normal 10 71 2" xfId="3313" xr:uid="{00000000-0005-0000-0000-0000A10C0000}"/>
    <cellStyle name="Normal 10 72" xfId="3314" xr:uid="{00000000-0005-0000-0000-0000A20C0000}"/>
    <cellStyle name="Normal 10 73" xfId="3315" xr:uid="{00000000-0005-0000-0000-0000A30C0000}"/>
    <cellStyle name="Normal 10 74" xfId="3126" xr:uid="{00000000-0005-0000-0000-0000E20B0000}"/>
    <cellStyle name="Normal 10 8" xfId="3316" xr:uid="{00000000-0005-0000-0000-0000A40C0000}"/>
    <cellStyle name="Normal 10 8 2" xfId="3317" xr:uid="{00000000-0005-0000-0000-0000A50C0000}"/>
    <cellStyle name="Normal 10 8 2 2" xfId="3318" xr:uid="{00000000-0005-0000-0000-0000A60C0000}"/>
    <cellStyle name="Normal 10 8 2 3" xfId="3319" xr:uid="{00000000-0005-0000-0000-0000A70C0000}"/>
    <cellStyle name="Normal 10 8 3" xfId="3320" xr:uid="{00000000-0005-0000-0000-0000A80C0000}"/>
    <cellStyle name="Normal 10 8 4" xfId="3321" xr:uid="{00000000-0005-0000-0000-0000A90C0000}"/>
    <cellStyle name="Normal 10 9" xfId="3322" xr:uid="{00000000-0005-0000-0000-0000AA0C0000}"/>
    <cellStyle name="Normal 10 9 2" xfId="3323" xr:uid="{00000000-0005-0000-0000-0000AB0C0000}"/>
    <cellStyle name="Normal 10 9 2 2" xfId="3324" xr:uid="{00000000-0005-0000-0000-0000AC0C0000}"/>
    <cellStyle name="Normal 10 9 3" xfId="3325" xr:uid="{00000000-0005-0000-0000-0000AD0C0000}"/>
    <cellStyle name="Normal 10 9 4" xfId="3326" xr:uid="{00000000-0005-0000-0000-0000AE0C0000}"/>
    <cellStyle name="Normal 10 9 5" xfId="3327" xr:uid="{00000000-0005-0000-0000-0000AF0C0000}"/>
    <cellStyle name="Normal 100" xfId="3328" xr:uid="{00000000-0005-0000-0000-0000B00C0000}"/>
    <cellStyle name="Normal 101" xfId="3329" xr:uid="{00000000-0005-0000-0000-0000B10C0000}"/>
    <cellStyle name="Normal 102" xfId="3330" xr:uid="{00000000-0005-0000-0000-0000B20C0000}"/>
    <cellStyle name="Normal 103" xfId="3331" xr:uid="{00000000-0005-0000-0000-0000B30C0000}"/>
    <cellStyle name="Normal 104" xfId="3332" xr:uid="{00000000-0005-0000-0000-0000B40C0000}"/>
    <cellStyle name="Normal 105" xfId="3333" xr:uid="{00000000-0005-0000-0000-0000B50C0000}"/>
    <cellStyle name="Normal 106" xfId="3334" xr:uid="{00000000-0005-0000-0000-0000B60C0000}"/>
    <cellStyle name="Normal 107" xfId="3335" xr:uid="{00000000-0005-0000-0000-0000B70C0000}"/>
    <cellStyle name="Normal 108" xfId="3336" xr:uid="{00000000-0005-0000-0000-0000B80C0000}"/>
    <cellStyle name="Normal 109" xfId="3337" xr:uid="{00000000-0005-0000-0000-0000B90C0000}"/>
    <cellStyle name="Normal 11" xfId="43" xr:uid="{00000000-0005-0000-0000-00000E000000}"/>
    <cellStyle name="Normal 11 10" xfId="3339" xr:uid="{00000000-0005-0000-0000-0000BB0C0000}"/>
    <cellStyle name="Normal 11 11" xfId="3340" xr:uid="{00000000-0005-0000-0000-0000BC0C0000}"/>
    <cellStyle name="Normal 11 12" xfId="3341" xr:uid="{00000000-0005-0000-0000-0000BD0C0000}"/>
    <cellStyle name="Normal 11 13" xfId="3342" xr:uid="{00000000-0005-0000-0000-0000BE0C0000}"/>
    <cellStyle name="Normal 11 14" xfId="3343" xr:uid="{00000000-0005-0000-0000-0000BF0C0000}"/>
    <cellStyle name="Normal 11 15" xfId="3338" xr:uid="{00000000-0005-0000-0000-0000BA0C0000}"/>
    <cellStyle name="Normal 11 2" xfId="68" xr:uid="{00000000-0005-0000-0000-00000E000000}"/>
    <cellStyle name="Normal 11 2 10" xfId="3345" xr:uid="{00000000-0005-0000-0000-0000C10C0000}"/>
    <cellStyle name="Normal 11 2 11" xfId="3344" xr:uid="{00000000-0005-0000-0000-0000C00C0000}"/>
    <cellStyle name="Normal 11 2 2" xfId="3346" xr:uid="{00000000-0005-0000-0000-0000C20C0000}"/>
    <cellStyle name="Normal 11 2 2 2" xfId="3347" xr:uid="{00000000-0005-0000-0000-0000C30C0000}"/>
    <cellStyle name="Normal 11 2 2 2 2" xfId="3348" xr:uid="{00000000-0005-0000-0000-0000C40C0000}"/>
    <cellStyle name="Normal 11 2 2 3" xfId="3349" xr:uid="{00000000-0005-0000-0000-0000C50C0000}"/>
    <cellStyle name="Normal 11 2 2 4" xfId="3350" xr:uid="{00000000-0005-0000-0000-0000C60C0000}"/>
    <cellStyle name="Normal 11 2 2 5" xfId="3351" xr:uid="{00000000-0005-0000-0000-0000C70C0000}"/>
    <cellStyle name="Normal 11 2 2 6" xfId="3352" xr:uid="{00000000-0005-0000-0000-0000C80C0000}"/>
    <cellStyle name="Normal 11 2 2 7" xfId="3353" xr:uid="{00000000-0005-0000-0000-0000C90C0000}"/>
    <cellStyle name="Normal 11 2 2 8" xfId="3354" xr:uid="{00000000-0005-0000-0000-0000CA0C0000}"/>
    <cellStyle name="Normal 11 2 2 9" xfId="3355" xr:uid="{00000000-0005-0000-0000-0000CB0C0000}"/>
    <cellStyle name="Normal 11 2 3" xfId="3356" xr:uid="{00000000-0005-0000-0000-0000CC0C0000}"/>
    <cellStyle name="Normal 11 2 4" xfId="3357" xr:uid="{00000000-0005-0000-0000-0000CD0C0000}"/>
    <cellStyle name="Normal 11 2 5" xfId="3358" xr:uid="{00000000-0005-0000-0000-0000CE0C0000}"/>
    <cellStyle name="Normal 11 2 6" xfId="3359" xr:uid="{00000000-0005-0000-0000-0000CF0C0000}"/>
    <cellStyle name="Normal 11 2 7" xfId="3360" xr:uid="{00000000-0005-0000-0000-0000D00C0000}"/>
    <cellStyle name="Normal 11 2 8" xfId="3361" xr:uid="{00000000-0005-0000-0000-0000D10C0000}"/>
    <cellStyle name="Normal 11 2 9" xfId="3362" xr:uid="{00000000-0005-0000-0000-0000D20C0000}"/>
    <cellStyle name="Normal 11 3" xfId="3363" xr:uid="{00000000-0005-0000-0000-0000D30C0000}"/>
    <cellStyle name="Normal 11 4" xfId="3364" xr:uid="{00000000-0005-0000-0000-0000D40C0000}"/>
    <cellStyle name="Normal 11 5" xfId="3365" xr:uid="{00000000-0005-0000-0000-0000D50C0000}"/>
    <cellStyle name="Normal 11 5 2" xfId="3366" xr:uid="{00000000-0005-0000-0000-0000D60C0000}"/>
    <cellStyle name="Normal 11 6" xfId="3367" xr:uid="{00000000-0005-0000-0000-0000D70C0000}"/>
    <cellStyle name="Normal 11 6 2" xfId="3368" xr:uid="{00000000-0005-0000-0000-0000D80C0000}"/>
    <cellStyle name="Normal 11 7" xfId="3369" xr:uid="{00000000-0005-0000-0000-0000D90C0000}"/>
    <cellStyle name="Normal 11 8" xfId="3370" xr:uid="{00000000-0005-0000-0000-0000DA0C0000}"/>
    <cellStyle name="Normal 11 9" xfId="3371" xr:uid="{00000000-0005-0000-0000-0000DB0C0000}"/>
    <cellStyle name="Normal 110" xfId="3372" xr:uid="{00000000-0005-0000-0000-0000DC0C0000}"/>
    <cellStyle name="Normal 111" xfId="3373" xr:uid="{00000000-0005-0000-0000-0000DD0C0000}"/>
    <cellStyle name="Normal 112" xfId="3374" xr:uid="{00000000-0005-0000-0000-0000DE0C0000}"/>
    <cellStyle name="Normal 113" xfId="3375" xr:uid="{00000000-0005-0000-0000-0000DF0C0000}"/>
    <cellStyle name="Normal 114" xfId="3376" xr:uid="{00000000-0005-0000-0000-0000E00C0000}"/>
    <cellStyle name="Normal 115" xfId="3377" xr:uid="{00000000-0005-0000-0000-0000E10C0000}"/>
    <cellStyle name="Normal 116" xfId="3378" xr:uid="{00000000-0005-0000-0000-0000E20C0000}"/>
    <cellStyle name="Normal 117" xfId="3379" xr:uid="{00000000-0005-0000-0000-0000E30C0000}"/>
    <cellStyle name="Normal 118" xfId="3380" xr:uid="{00000000-0005-0000-0000-0000E40C0000}"/>
    <cellStyle name="Normal 119" xfId="3381" xr:uid="{00000000-0005-0000-0000-0000E50C0000}"/>
    <cellStyle name="Normal 12" xfId="71" xr:uid="{F7F7F648-C1CA-4C2E-BA5B-B5260695F846}"/>
    <cellStyle name="Normal 12 10" xfId="25" xr:uid="{00000000-0005-0000-0000-00000F000000}"/>
    <cellStyle name="Normal 12 11" xfId="3383" xr:uid="{00000000-0005-0000-0000-0000E80C0000}"/>
    <cellStyle name="Normal 12 12" xfId="3384" xr:uid="{00000000-0005-0000-0000-0000E90C0000}"/>
    <cellStyle name="Normal 12 13" xfId="3385" xr:uid="{00000000-0005-0000-0000-0000EA0C0000}"/>
    <cellStyle name="Normal 12 14" xfId="3386" xr:uid="{00000000-0005-0000-0000-0000EB0C0000}"/>
    <cellStyle name="Normal 12 15" xfId="3387" xr:uid="{00000000-0005-0000-0000-0000EC0C0000}"/>
    <cellStyle name="Normal 12 16" xfId="3388" xr:uid="{00000000-0005-0000-0000-0000ED0C0000}"/>
    <cellStyle name="Normal 12 17" xfId="3389" xr:uid="{00000000-0005-0000-0000-0000EE0C0000}"/>
    <cellStyle name="Normal 12 18" xfId="3390" xr:uid="{00000000-0005-0000-0000-0000EF0C0000}"/>
    <cellStyle name="Normal 12 19" xfId="3391" xr:uid="{00000000-0005-0000-0000-0000F00C0000}"/>
    <cellStyle name="Normal 12 2" xfId="3392" xr:uid="{00000000-0005-0000-0000-0000F10C0000}"/>
    <cellStyle name="Normal 12 2 2" xfId="3393" xr:uid="{00000000-0005-0000-0000-0000F20C0000}"/>
    <cellStyle name="Normal 12 2 2 2" xfId="3394" xr:uid="{00000000-0005-0000-0000-0000F30C0000}"/>
    <cellStyle name="Normal 12 2 3" xfId="3395" xr:uid="{00000000-0005-0000-0000-0000F40C0000}"/>
    <cellStyle name="Normal 12 2 4" xfId="3396" xr:uid="{00000000-0005-0000-0000-0000F50C0000}"/>
    <cellStyle name="Normal 12 20" xfId="3397" xr:uid="{00000000-0005-0000-0000-0000F60C0000}"/>
    <cellStyle name="Normal 12 21" xfId="3398" xr:uid="{00000000-0005-0000-0000-0000F70C0000}"/>
    <cellStyle name="Normal 12 22" xfId="3399" xr:uid="{00000000-0005-0000-0000-0000F80C0000}"/>
    <cellStyle name="Normal 12 23" xfId="3400" xr:uid="{00000000-0005-0000-0000-0000F90C0000}"/>
    <cellStyle name="Normal 12 24" xfId="3401" xr:uid="{00000000-0005-0000-0000-0000FA0C0000}"/>
    <cellStyle name="Normal 12 25" xfId="3402" xr:uid="{00000000-0005-0000-0000-0000FB0C0000}"/>
    <cellStyle name="Normal 12 26" xfId="3403" xr:uid="{00000000-0005-0000-0000-0000FC0C0000}"/>
    <cellStyle name="Normal 12 27" xfId="3404" xr:uid="{00000000-0005-0000-0000-0000FD0C0000}"/>
    <cellStyle name="Normal 12 28" xfId="3405" xr:uid="{00000000-0005-0000-0000-0000FE0C0000}"/>
    <cellStyle name="Normal 12 29" xfId="3406" xr:uid="{00000000-0005-0000-0000-0000FF0C0000}"/>
    <cellStyle name="Normal 12 3" xfId="3407" xr:uid="{00000000-0005-0000-0000-0000000D0000}"/>
    <cellStyle name="Normal 12 30" xfId="3408" xr:uid="{00000000-0005-0000-0000-0000010D0000}"/>
    <cellStyle name="Normal 12 31" xfId="3409" xr:uid="{00000000-0005-0000-0000-0000020D0000}"/>
    <cellStyle name="Normal 12 32" xfId="3410" xr:uid="{00000000-0005-0000-0000-0000030D0000}"/>
    <cellStyle name="Normal 12 33" xfId="3411" xr:uid="{00000000-0005-0000-0000-0000040D0000}"/>
    <cellStyle name="Normal 12 34" xfId="3412" xr:uid="{00000000-0005-0000-0000-0000050D0000}"/>
    <cellStyle name="Normal 12 35" xfId="3413" xr:uid="{00000000-0005-0000-0000-0000060D0000}"/>
    <cellStyle name="Normal 12 36" xfId="3414" xr:uid="{00000000-0005-0000-0000-0000070D0000}"/>
    <cellStyle name="Normal 12 37" xfId="3415" xr:uid="{00000000-0005-0000-0000-0000080D0000}"/>
    <cellStyle name="Normal 12 38" xfId="3416" xr:uid="{00000000-0005-0000-0000-0000090D0000}"/>
    <cellStyle name="Normal 12 39" xfId="3417" xr:uid="{00000000-0005-0000-0000-00000A0D0000}"/>
    <cellStyle name="Normal 12 4" xfId="3418" xr:uid="{00000000-0005-0000-0000-00000B0D0000}"/>
    <cellStyle name="Normal 12 40" xfId="3419" xr:uid="{00000000-0005-0000-0000-00000C0D0000}"/>
    <cellStyle name="Normal 12 41" xfId="3420" xr:uid="{00000000-0005-0000-0000-00000D0D0000}"/>
    <cellStyle name="Normal 12 42" xfId="3421" xr:uid="{00000000-0005-0000-0000-00000E0D0000}"/>
    <cellStyle name="Normal 12 43" xfId="3422" xr:uid="{00000000-0005-0000-0000-00000F0D0000}"/>
    <cellStyle name="Normal 12 44" xfId="3423" xr:uid="{00000000-0005-0000-0000-0000100D0000}"/>
    <cellStyle name="Normal 12 45" xfId="3424" xr:uid="{00000000-0005-0000-0000-0000110D0000}"/>
    <cellStyle name="Normal 12 46" xfId="3425" xr:uid="{00000000-0005-0000-0000-0000120D0000}"/>
    <cellStyle name="Normal 12 47" xfId="3426" xr:uid="{00000000-0005-0000-0000-0000130D0000}"/>
    <cellStyle name="Normal 12 48" xfId="3427" xr:uid="{00000000-0005-0000-0000-0000140D0000}"/>
    <cellStyle name="Normal 12 49" xfId="3428" xr:uid="{00000000-0005-0000-0000-0000150D0000}"/>
    <cellStyle name="Normal 12 5" xfId="3429" xr:uid="{00000000-0005-0000-0000-0000160D0000}"/>
    <cellStyle name="Normal 12 50" xfId="3382" xr:uid="{00000000-0005-0000-0000-0000E60C0000}"/>
    <cellStyle name="Normal 12 6" xfId="3430" xr:uid="{00000000-0005-0000-0000-0000170D0000}"/>
    <cellStyle name="Normal 12 7" xfId="3431" xr:uid="{00000000-0005-0000-0000-0000180D0000}"/>
    <cellStyle name="Normal 12 8" xfId="3432" xr:uid="{00000000-0005-0000-0000-0000190D0000}"/>
    <cellStyle name="Normal 12 9" xfId="3433" xr:uid="{00000000-0005-0000-0000-00001A0D0000}"/>
    <cellStyle name="Normal 120" xfId="3434" xr:uid="{00000000-0005-0000-0000-00001B0D0000}"/>
    <cellStyle name="Normal 121" xfId="3435" xr:uid="{00000000-0005-0000-0000-00001C0D0000}"/>
    <cellStyle name="Normal 122" xfId="3436" xr:uid="{00000000-0005-0000-0000-00001D0D0000}"/>
    <cellStyle name="Normal 123" xfId="3437" xr:uid="{00000000-0005-0000-0000-00001E0D0000}"/>
    <cellStyle name="Normal 124" xfId="3438" xr:uid="{00000000-0005-0000-0000-00001F0D0000}"/>
    <cellStyle name="Normal 125" xfId="3439" xr:uid="{00000000-0005-0000-0000-0000200D0000}"/>
    <cellStyle name="Normal 125 2" xfId="3440" xr:uid="{00000000-0005-0000-0000-0000210D0000}"/>
    <cellStyle name="Normal 126" xfId="3441" xr:uid="{00000000-0005-0000-0000-0000220D0000}"/>
    <cellStyle name="Normal 126 2" xfId="3442" xr:uid="{00000000-0005-0000-0000-0000230D0000}"/>
    <cellStyle name="Normal 127" xfId="3443" xr:uid="{00000000-0005-0000-0000-0000240D0000}"/>
    <cellStyle name="Normal 127 2" xfId="3444" xr:uid="{00000000-0005-0000-0000-0000250D0000}"/>
    <cellStyle name="Normal 128" xfId="3445" xr:uid="{00000000-0005-0000-0000-0000260D0000}"/>
    <cellStyle name="Normal 129" xfId="3446" xr:uid="{00000000-0005-0000-0000-0000270D0000}"/>
    <cellStyle name="Normal 129 2" xfId="3447" xr:uid="{00000000-0005-0000-0000-0000280D0000}"/>
    <cellStyle name="Normal 13" xfId="3448" xr:uid="{00000000-0005-0000-0000-0000290D0000}"/>
    <cellStyle name="Normal 13 10" xfId="3449" xr:uid="{00000000-0005-0000-0000-00002A0D0000}"/>
    <cellStyle name="Normal 13 11" xfId="3450" xr:uid="{00000000-0005-0000-0000-00002B0D0000}"/>
    <cellStyle name="Normal 13 12" xfId="3451" xr:uid="{00000000-0005-0000-0000-00002C0D0000}"/>
    <cellStyle name="Normal 13 13" xfId="3452" xr:uid="{00000000-0005-0000-0000-00002D0D0000}"/>
    <cellStyle name="Normal 13 14" xfId="3453" xr:uid="{00000000-0005-0000-0000-00002E0D0000}"/>
    <cellStyle name="Normal 13 15" xfId="3454" xr:uid="{00000000-0005-0000-0000-00002F0D0000}"/>
    <cellStyle name="Normal 13 16" xfId="3455" xr:uid="{00000000-0005-0000-0000-0000300D0000}"/>
    <cellStyle name="Normal 13 17" xfId="3456" xr:uid="{00000000-0005-0000-0000-0000310D0000}"/>
    <cellStyle name="Normal 13 18" xfId="3457" xr:uid="{00000000-0005-0000-0000-0000320D0000}"/>
    <cellStyle name="Normal 13 19" xfId="3458" xr:uid="{00000000-0005-0000-0000-0000330D0000}"/>
    <cellStyle name="Normal 13 2" xfId="3459" xr:uid="{00000000-0005-0000-0000-0000340D0000}"/>
    <cellStyle name="Normal 13 2 2" xfId="3460" xr:uid="{00000000-0005-0000-0000-0000350D0000}"/>
    <cellStyle name="Normal 13 2 2 2" xfId="3461" xr:uid="{00000000-0005-0000-0000-0000360D0000}"/>
    <cellStyle name="Normal 13 2 2 3" xfId="3462" xr:uid="{00000000-0005-0000-0000-0000370D0000}"/>
    <cellStyle name="Normal 13 2 3" xfId="3463" xr:uid="{00000000-0005-0000-0000-0000380D0000}"/>
    <cellStyle name="Normal 13 2 3 2" xfId="3464" xr:uid="{00000000-0005-0000-0000-0000390D0000}"/>
    <cellStyle name="Normal 13 2 4" xfId="3465" xr:uid="{00000000-0005-0000-0000-00003A0D0000}"/>
    <cellStyle name="Normal 13 2 5" xfId="3466" xr:uid="{00000000-0005-0000-0000-00003B0D0000}"/>
    <cellStyle name="Normal 13 20" xfId="3467" xr:uid="{00000000-0005-0000-0000-00003C0D0000}"/>
    <cellStyle name="Normal 13 21" xfId="3468" xr:uid="{00000000-0005-0000-0000-00003D0D0000}"/>
    <cellStyle name="Normal 13 21 2" xfId="3469" xr:uid="{00000000-0005-0000-0000-00003E0D0000}"/>
    <cellStyle name="Normal 13 22" xfId="3470" xr:uid="{00000000-0005-0000-0000-00003F0D0000}"/>
    <cellStyle name="Normal 13 3" xfId="3471" xr:uid="{00000000-0005-0000-0000-0000400D0000}"/>
    <cellStyle name="Normal 13 3 2" xfId="3472" xr:uid="{00000000-0005-0000-0000-0000410D0000}"/>
    <cellStyle name="Normal 13 3 3" xfId="3473" xr:uid="{00000000-0005-0000-0000-0000420D0000}"/>
    <cellStyle name="Normal 13 4" xfId="3474" xr:uid="{00000000-0005-0000-0000-0000430D0000}"/>
    <cellStyle name="Normal 13 4 2" xfId="3475" xr:uid="{00000000-0005-0000-0000-0000440D0000}"/>
    <cellStyle name="Normal 13 4 2 2" xfId="3476" xr:uid="{00000000-0005-0000-0000-0000450D0000}"/>
    <cellStyle name="Normal 13 4 3" xfId="3477" xr:uid="{00000000-0005-0000-0000-0000460D0000}"/>
    <cellStyle name="Normal 13 5" xfId="3478" xr:uid="{00000000-0005-0000-0000-0000470D0000}"/>
    <cellStyle name="Normal 13 5 2" xfId="3479" xr:uid="{00000000-0005-0000-0000-0000480D0000}"/>
    <cellStyle name="Normal 13 6" xfId="3480" xr:uid="{00000000-0005-0000-0000-0000490D0000}"/>
    <cellStyle name="Normal 13 7" xfId="3481" xr:uid="{00000000-0005-0000-0000-00004A0D0000}"/>
    <cellStyle name="Normal 13 8" xfId="3482" xr:uid="{00000000-0005-0000-0000-00004B0D0000}"/>
    <cellStyle name="Normal 13 9" xfId="3483" xr:uid="{00000000-0005-0000-0000-00004C0D0000}"/>
    <cellStyle name="Normal 130" xfId="3484" xr:uid="{00000000-0005-0000-0000-00004D0D0000}"/>
    <cellStyle name="Normal 130 2" xfId="3485" xr:uid="{00000000-0005-0000-0000-00004E0D0000}"/>
    <cellStyle name="Normal 131" xfId="3486" xr:uid="{00000000-0005-0000-0000-00004F0D0000}"/>
    <cellStyle name="Normal 131 2" xfId="3487" xr:uid="{00000000-0005-0000-0000-0000500D0000}"/>
    <cellStyle name="Normal 131 3" xfId="3488" xr:uid="{00000000-0005-0000-0000-0000510D0000}"/>
    <cellStyle name="Normal 132" xfId="3489" xr:uid="{00000000-0005-0000-0000-0000520D0000}"/>
    <cellStyle name="Normal 132 2" xfId="3490" xr:uid="{00000000-0005-0000-0000-0000530D0000}"/>
    <cellStyle name="Normal 133" xfId="3491" xr:uid="{00000000-0005-0000-0000-0000540D0000}"/>
    <cellStyle name="Normal 134" xfId="3492" xr:uid="{00000000-0005-0000-0000-0000550D0000}"/>
    <cellStyle name="Normal 134 2" xfId="3493" xr:uid="{00000000-0005-0000-0000-0000560D0000}"/>
    <cellStyle name="Normal 134 2 2" xfId="3494" xr:uid="{00000000-0005-0000-0000-0000570D0000}"/>
    <cellStyle name="Normal 135" xfId="3495" xr:uid="{00000000-0005-0000-0000-0000580D0000}"/>
    <cellStyle name="Normal 136" xfId="3496" xr:uid="{00000000-0005-0000-0000-0000590D0000}"/>
    <cellStyle name="Normal 137" xfId="3497" xr:uid="{00000000-0005-0000-0000-00005A0D0000}"/>
    <cellStyle name="Normal 138" xfId="3498" xr:uid="{00000000-0005-0000-0000-00005B0D0000}"/>
    <cellStyle name="Normal 139" xfId="3499" xr:uid="{00000000-0005-0000-0000-00005C0D0000}"/>
    <cellStyle name="Normal 139 2" xfId="3500" xr:uid="{00000000-0005-0000-0000-00005D0D0000}"/>
    <cellStyle name="Normal 14" xfId="3501" xr:uid="{00000000-0005-0000-0000-00005E0D0000}"/>
    <cellStyle name="Normal 14 10" xfId="3502" xr:uid="{00000000-0005-0000-0000-00005F0D0000}"/>
    <cellStyle name="Normal 14 10 2" xfId="3503" xr:uid="{00000000-0005-0000-0000-0000600D0000}"/>
    <cellStyle name="Normal 14 11" xfId="3504" xr:uid="{00000000-0005-0000-0000-0000610D0000}"/>
    <cellStyle name="Normal 14 12" xfId="3505" xr:uid="{00000000-0005-0000-0000-0000620D0000}"/>
    <cellStyle name="Normal 14 13" xfId="3506" xr:uid="{00000000-0005-0000-0000-0000630D0000}"/>
    <cellStyle name="Normal 14 14" xfId="3507" xr:uid="{00000000-0005-0000-0000-0000640D0000}"/>
    <cellStyle name="Normal 14 2" xfId="3508" xr:uid="{00000000-0005-0000-0000-0000650D0000}"/>
    <cellStyle name="Normal 14 2 2" xfId="3509" xr:uid="{00000000-0005-0000-0000-0000660D0000}"/>
    <cellStyle name="Normal 14 2 3" xfId="3510" xr:uid="{00000000-0005-0000-0000-0000670D0000}"/>
    <cellStyle name="Normal 14 2 4" xfId="3511" xr:uid="{00000000-0005-0000-0000-0000680D0000}"/>
    <cellStyle name="Normal 14 3" xfId="3512" xr:uid="{00000000-0005-0000-0000-0000690D0000}"/>
    <cellStyle name="Normal 14 3 2" xfId="3513" xr:uid="{00000000-0005-0000-0000-00006A0D0000}"/>
    <cellStyle name="Normal 14 3 3" xfId="3514" xr:uid="{00000000-0005-0000-0000-00006B0D0000}"/>
    <cellStyle name="Normal 14 4" xfId="3515" xr:uid="{00000000-0005-0000-0000-00006C0D0000}"/>
    <cellStyle name="Normal 14 4 2" xfId="3516" xr:uid="{00000000-0005-0000-0000-00006D0D0000}"/>
    <cellStyle name="Normal 14 4 2 2" xfId="3517" xr:uid="{00000000-0005-0000-0000-00006E0D0000}"/>
    <cellStyle name="Normal 14 4 3" xfId="3518" xr:uid="{00000000-0005-0000-0000-00006F0D0000}"/>
    <cellStyle name="Normal 14 5" xfId="3519" xr:uid="{00000000-0005-0000-0000-0000700D0000}"/>
    <cellStyle name="Normal 14 5 2" xfId="3520" xr:uid="{00000000-0005-0000-0000-0000710D0000}"/>
    <cellStyle name="Normal 14 5 3" xfId="3521" xr:uid="{00000000-0005-0000-0000-0000720D0000}"/>
    <cellStyle name="Normal 14 5 4" xfId="3522" xr:uid="{00000000-0005-0000-0000-0000730D0000}"/>
    <cellStyle name="Normal 14 6" xfId="3523" xr:uid="{00000000-0005-0000-0000-0000740D0000}"/>
    <cellStyle name="Normal 14 6 2" xfId="3524" xr:uid="{00000000-0005-0000-0000-0000750D0000}"/>
    <cellStyle name="Normal 14 7" xfId="3525" xr:uid="{00000000-0005-0000-0000-0000760D0000}"/>
    <cellStyle name="Normal 14 7 2" xfId="3526" xr:uid="{00000000-0005-0000-0000-0000770D0000}"/>
    <cellStyle name="Normal 14 8" xfId="3527" xr:uid="{00000000-0005-0000-0000-0000780D0000}"/>
    <cellStyle name="Normal 14 8 2" xfId="3528" xr:uid="{00000000-0005-0000-0000-0000790D0000}"/>
    <cellStyle name="Normal 14 9" xfId="3529" xr:uid="{00000000-0005-0000-0000-00007A0D0000}"/>
    <cellStyle name="Normal 14 9 2" xfId="3530" xr:uid="{00000000-0005-0000-0000-00007B0D0000}"/>
    <cellStyle name="Normal 140" xfId="3531" xr:uid="{00000000-0005-0000-0000-00007C0D0000}"/>
    <cellStyle name="Normal 140 2" xfId="3532" xr:uid="{00000000-0005-0000-0000-00007D0D0000}"/>
    <cellStyle name="Normal 140 2 2" xfId="3533" xr:uid="{00000000-0005-0000-0000-00007E0D0000}"/>
    <cellStyle name="Normal 140 3" xfId="3534" xr:uid="{00000000-0005-0000-0000-00007F0D0000}"/>
    <cellStyle name="Normal 141" xfId="3535" xr:uid="{00000000-0005-0000-0000-0000800D0000}"/>
    <cellStyle name="Normal 142" xfId="3536" xr:uid="{00000000-0005-0000-0000-0000810D0000}"/>
    <cellStyle name="Normal 143" xfId="3537" xr:uid="{00000000-0005-0000-0000-0000820D0000}"/>
    <cellStyle name="Normal 144" xfId="3538" xr:uid="{00000000-0005-0000-0000-0000830D0000}"/>
    <cellStyle name="Normal 145" xfId="3539" xr:uid="{00000000-0005-0000-0000-0000840D0000}"/>
    <cellStyle name="Normal 146" xfId="3540" xr:uid="{00000000-0005-0000-0000-0000850D0000}"/>
    <cellStyle name="Normal 147" xfId="3541" xr:uid="{00000000-0005-0000-0000-0000860D0000}"/>
    <cellStyle name="Normal 148" xfId="3542" xr:uid="{00000000-0005-0000-0000-0000870D0000}"/>
    <cellStyle name="Normal 149" xfId="3543" xr:uid="{00000000-0005-0000-0000-0000880D0000}"/>
    <cellStyle name="Normal 15" xfId="3544" xr:uid="{00000000-0005-0000-0000-0000890D0000}"/>
    <cellStyle name="Normal 15 2" xfId="3545" xr:uid="{00000000-0005-0000-0000-00008A0D0000}"/>
    <cellStyle name="Normal 15 2 2" xfId="3546" xr:uid="{00000000-0005-0000-0000-00008B0D0000}"/>
    <cellStyle name="Normal 15 2 3" xfId="3547" xr:uid="{00000000-0005-0000-0000-00008C0D0000}"/>
    <cellStyle name="Normal 15 3" xfId="3548" xr:uid="{00000000-0005-0000-0000-00008D0D0000}"/>
    <cellStyle name="Normal 15 3 2" xfId="3549" xr:uid="{00000000-0005-0000-0000-00008E0D0000}"/>
    <cellStyle name="Normal 15 3 3" xfId="3550" xr:uid="{00000000-0005-0000-0000-00008F0D0000}"/>
    <cellStyle name="Normal 15 4" xfId="3551" xr:uid="{00000000-0005-0000-0000-0000900D0000}"/>
    <cellStyle name="Normal 15 4 2" xfId="3552" xr:uid="{00000000-0005-0000-0000-0000910D0000}"/>
    <cellStyle name="Normal 15 4 3" xfId="3553" xr:uid="{00000000-0005-0000-0000-0000920D0000}"/>
    <cellStyle name="Normal 15 5" xfId="3554" xr:uid="{00000000-0005-0000-0000-0000930D0000}"/>
    <cellStyle name="Normal 15 6" xfId="3555" xr:uid="{00000000-0005-0000-0000-0000940D0000}"/>
    <cellStyle name="Normal 15 7" xfId="3556" xr:uid="{00000000-0005-0000-0000-0000950D0000}"/>
    <cellStyle name="Normal 15 8" xfId="3557" xr:uid="{00000000-0005-0000-0000-0000960D0000}"/>
    <cellStyle name="Normal 150" xfId="3558" xr:uid="{00000000-0005-0000-0000-0000970D0000}"/>
    <cellStyle name="Normal 151" xfId="3559" xr:uid="{00000000-0005-0000-0000-0000980D0000}"/>
    <cellStyle name="Normal 152" xfId="3560" xr:uid="{00000000-0005-0000-0000-0000990D0000}"/>
    <cellStyle name="Normal 153" xfId="3561" xr:uid="{00000000-0005-0000-0000-00009A0D0000}"/>
    <cellStyle name="Normal 154" xfId="3562" xr:uid="{00000000-0005-0000-0000-00009B0D0000}"/>
    <cellStyle name="Normal 155" xfId="3563" xr:uid="{00000000-0005-0000-0000-00009C0D0000}"/>
    <cellStyle name="Normal 156" xfId="3564" xr:uid="{00000000-0005-0000-0000-00009D0D0000}"/>
    <cellStyle name="Normal 157" xfId="3565" xr:uid="{00000000-0005-0000-0000-00009E0D0000}"/>
    <cellStyle name="Normal 158" xfId="3566" xr:uid="{00000000-0005-0000-0000-00009F0D0000}"/>
    <cellStyle name="Normal 159" xfId="3567" xr:uid="{00000000-0005-0000-0000-0000A00D0000}"/>
    <cellStyle name="Normal 16" xfId="3568" xr:uid="{00000000-0005-0000-0000-0000A10D0000}"/>
    <cellStyle name="Normal 16 2" xfId="3569" xr:uid="{00000000-0005-0000-0000-0000A20D0000}"/>
    <cellStyle name="Normal 16 2 2" xfId="3570" xr:uid="{00000000-0005-0000-0000-0000A30D0000}"/>
    <cellStyle name="Normal 16 2 2 2" xfId="3571" xr:uid="{00000000-0005-0000-0000-0000A40D0000}"/>
    <cellStyle name="Normal 16 2 3" xfId="3572" xr:uid="{00000000-0005-0000-0000-0000A50D0000}"/>
    <cellStyle name="Normal 16 3" xfId="3573" xr:uid="{00000000-0005-0000-0000-0000A60D0000}"/>
    <cellStyle name="Normal 16 3 2" xfId="3574" xr:uid="{00000000-0005-0000-0000-0000A70D0000}"/>
    <cellStyle name="Normal 16 4" xfId="3575" xr:uid="{00000000-0005-0000-0000-0000A80D0000}"/>
    <cellStyle name="Normal 16 5" xfId="3576" xr:uid="{00000000-0005-0000-0000-0000A90D0000}"/>
    <cellStyle name="Normal 16 6" xfId="3577" xr:uid="{00000000-0005-0000-0000-0000AA0D0000}"/>
    <cellStyle name="Normal 16 7" xfId="3578" xr:uid="{00000000-0005-0000-0000-0000AB0D0000}"/>
    <cellStyle name="Normal 160" xfId="3579" xr:uid="{00000000-0005-0000-0000-0000AC0D0000}"/>
    <cellStyle name="Normal 161" xfId="3580" xr:uid="{00000000-0005-0000-0000-0000AD0D0000}"/>
    <cellStyle name="Normal 162" xfId="3581" xr:uid="{00000000-0005-0000-0000-0000AE0D0000}"/>
    <cellStyle name="Normal 163" xfId="3582" xr:uid="{00000000-0005-0000-0000-0000AF0D0000}"/>
    <cellStyle name="Normal 164" xfId="3583" xr:uid="{00000000-0005-0000-0000-0000B00D0000}"/>
    <cellStyle name="Normal 165" xfId="3584" xr:uid="{00000000-0005-0000-0000-0000B10D0000}"/>
    <cellStyle name="Normal 166" xfId="3585" xr:uid="{00000000-0005-0000-0000-0000B20D0000}"/>
    <cellStyle name="Normal 167" xfId="3586" xr:uid="{00000000-0005-0000-0000-0000B30D0000}"/>
    <cellStyle name="Normal 168" xfId="3587" xr:uid="{00000000-0005-0000-0000-0000B40D0000}"/>
    <cellStyle name="Normal 169" xfId="3588" xr:uid="{00000000-0005-0000-0000-0000B50D0000}"/>
    <cellStyle name="Normal 17" xfId="3589" xr:uid="{00000000-0005-0000-0000-0000B60D0000}"/>
    <cellStyle name="Normal 17 2" xfId="3590" xr:uid="{00000000-0005-0000-0000-0000B70D0000}"/>
    <cellStyle name="Normal 17 2 2" xfId="3591" xr:uid="{00000000-0005-0000-0000-0000B80D0000}"/>
    <cellStyle name="Normal 17 2 2 2" xfId="3592" xr:uid="{00000000-0005-0000-0000-0000B90D0000}"/>
    <cellStyle name="Normal 17 2 3" xfId="3593" xr:uid="{00000000-0005-0000-0000-0000BA0D0000}"/>
    <cellStyle name="Normal 17 3" xfId="3594" xr:uid="{00000000-0005-0000-0000-0000BB0D0000}"/>
    <cellStyle name="Normal 17 3 2" xfId="3595" xr:uid="{00000000-0005-0000-0000-0000BC0D0000}"/>
    <cellStyle name="Normal 17 4" xfId="3596" xr:uid="{00000000-0005-0000-0000-0000BD0D0000}"/>
    <cellStyle name="Normal 17 4 2" xfId="3597" xr:uid="{00000000-0005-0000-0000-0000BE0D0000}"/>
    <cellStyle name="Normal 17 4 3" xfId="3598" xr:uid="{00000000-0005-0000-0000-0000BF0D0000}"/>
    <cellStyle name="Normal 170" xfId="3599" xr:uid="{00000000-0005-0000-0000-0000C00D0000}"/>
    <cellStyle name="Normal 171" xfId="3600" xr:uid="{00000000-0005-0000-0000-0000C10D0000}"/>
    <cellStyle name="Normal 172" xfId="3601" xr:uid="{00000000-0005-0000-0000-0000C20D0000}"/>
    <cellStyle name="Normal 173" xfId="3602" xr:uid="{00000000-0005-0000-0000-0000C30D0000}"/>
    <cellStyle name="Normal 174" xfId="3603" xr:uid="{00000000-0005-0000-0000-0000C40D0000}"/>
    <cellStyle name="Normal 175" xfId="3604" xr:uid="{00000000-0005-0000-0000-0000C50D0000}"/>
    <cellStyle name="Normal 176" xfId="3605" xr:uid="{00000000-0005-0000-0000-0000C60D0000}"/>
    <cellStyle name="Normal 177" xfId="3606" xr:uid="{00000000-0005-0000-0000-0000C70D0000}"/>
    <cellStyle name="Normal 178" xfId="3607" xr:uid="{00000000-0005-0000-0000-0000C80D0000}"/>
    <cellStyle name="Normal 179" xfId="3608" xr:uid="{00000000-0005-0000-0000-0000C90D0000}"/>
    <cellStyle name="Normal 18" xfId="3609" xr:uid="{00000000-0005-0000-0000-0000CA0D0000}"/>
    <cellStyle name="Normal 18 2" xfId="3610" xr:uid="{00000000-0005-0000-0000-0000CB0D0000}"/>
    <cellStyle name="Normal 18 2 2" xfId="3611" xr:uid="{00000000-0005-0000-0000-0000CC0D0000}"/>
    <cellStyle name="Normal 18 2 3" xfId="3612" xr:uid="{00000000-0005-0000-0000-0000CD0D0000}"/>
    <cellStyle name="Normal 18 3" xfId="3613" xr:uid="{00000000-0005-0000-0000-0000CE0D0000}"/>
    <cellStyle name="Normal 18 3 2" xfId="3614" xr:uid="{00000000-0005-0000-0000-0000CF0D0000}"/>
    <cellStyle name="Normal 18 4" xfId="3615" xr:uid="{00000000-0005-0000-0000-0000D00D0000}"/>
    <cellStyle name="Normal 18 5" xfId="3616" xr:uid="{00000000-0005-0000-0000-0000D10D0000}"/>
    <cellStyle name="Normal 18 6" xfId="3617" xr:uid="{00000000-0005-0000-0000-0000D20D0000}"/>
    <cellStyle name="Normal 180" xfId="3618" xr:uid="{00000000-0005-0000-0000-0000D30D0000}"/>
    <cellStyle name="Normal 181" xfId="3619" xr:uid="{00000000-0005-0000-0000-0000D40D0000}"/>
    <cellStyle name="Normal 182" xfId="3620" xr:uid="{00000000-0005-0000-0000-0000D50D0000}"/>
    <cellStyle name="Normal 183" xfId="3621" xr:uid="{00000000-0005-0000-0000-0000D60D0000}"/>
    <cellStyle name="Normal 184" xfId="3622" xr:uid="{00000000-0005-0000-0000-0000D70D0000}"/>
    <cellStyle name="Normal 185" xfId="3623" xr:uid="{00000000-0005-0000-0000-0000D80D0000}"/>
    <cellStyle name="Normal 186" xfId="3624" xr:uid="{00000000-0005-0000-0000-0000D90D0000}"/>
    <cellStyle name="Normal 187" xfId="3625" xr:uid="{00000000-0005-0000-0000-0000DA0D0000}"/>
    <cellStyle name="Normal 188" xfId="3626" xr:uid="{00000000-0005-0000-0000-0000DB0D0000}"/>
    <cellStyle name="Normal 189" xfId="3627" xr:uid="{00000000-0005-0000-0000-0000DC0D0000}"/>
    <cellStyle name="Normal 19" xfId="3628" xr:uid="{00000000-0005-0000-0000-0000DD0D0000}"/>
    <cellStyle name="Normal 19 2" xfId="3629" xr:uid="{00000000-0005-0000-0000-0000DE0D0000}"/>
    <cellStyle name="Normal 190" xfId="3630" xr:uid="{00000000-0005-0000-0000-0000DF0D0000}"/>
    <cellStyle name="Normal 191" xfId="3631" xr:uid="{00000000-0005-0000-0000-0000E00D0000}"/>
    <cellStyle name="Normal 192" xfId="3632" xr:uid="{00000000-0005-0000-0000-0000E10D0000}"/>
    <cellStyle name="Normal 193" xfId="3633" xr:uid="{00000000-0005-0000-0000-0000E20D0000}"/>
    <cellStyle name="Normal 194" xfId="3634" xr:uid="{00000000-0005-0000-0000-0000E30D0000}"/>
    <cellStyle name="Normal 194 2" xfId="3635" xr:uid="{00000000-0005-0000-0000-0000E40D0000}"/>
    <cellStyle name="Normal 195" xfId="3636" xr:uid="{00000000-0005-0000-0000-0000E50D0000}"/>
    <cellStyle name="Normal 195 2" xfId="9451" xr:uid="{00000000-0005-0000-0000-0000E60D0000}"/>
    <cellStyle name="Normal 196" xfId="3637" xr:uid="{00000000-0005-0000-0000-0000E70D0000}"/>
    <cellStyle name="Normal 197" xfId="3638" xr:uid="{00000000-0005-0000-0000-0000E80D0000}"/>
    <cellStyle name="Normal 198" xfId="3639" xr:uid="{00000000-0005-0000-0000-0000E90D0000}"/>
    <cellStyle name="Normal 199" xfId="3640" xr:uid="{00000000-0005-0000-0000-0000EA0D0000}"/>
    <cellStyle name="Normal 2" xfId="7" xr:uid="{00000000-0005-0000-0000-000010000000}"/>
    <cellStyle name="Normal 2 10" xfId="3641" xr:uid="{00000000-0005-0000-0000-0000EC0D0000}"/>
    <cellStyle name="Normal 2 10 2" xfId="3642" xr:uid="{00000000-0005-0000-0000-0000ED0D0000}"/>
    <cellStyle name="Normal 2 10 3" xfId="3643" xr:uid="{00000000-0005-0000-0000-0000EE0D0000}"/>
    <cellStyle name="Normal 2 10 4" xfId="3644" xr:uid="{00000000-0005-0000-0000-0000EF0D0000}"/>
    <cellStyle name="Normal 2 10 4 2" xfId="3645" xr:uid="{00000000-0005-0000-0000-0000F00D0000}"/>
    <cellStyle name="Normal 2 10 5" xfId="3646" xr:uid="{00000000-0005-0000-0000-0000F10D0000}"/>
    <cellStyle name="Normal 2 10 5 2" xfId="3647" xr:uid="{00000000-0005-0000-0000-0000F20D0000}"/>
    <cellStyle name="Normal 2 10 6" xfId="3648" xr:uid="{00000000-0005-0000-0000-0000F30D0000}"/>
    <cellStyle name="Normal 2 10 7" xfId="3649" xr:uid="{00000000-0005-0000-0000-0000F40D0000}"/>
    <cellStyle name="Normal 2 10 8" xfId="3650" xr:uid="{00000000-0005-0000-0000-0000F50D0000}"/>
    <cellStyle name="Normal 2 10 9" xfId="9440" xr:uid="{00000000-0005-0000-0000-0000F60D0000}"/>
    <cellStyle name="Normal 2 100" xfId="3651" xr:uid="{00000000-0005-0000-0000-0000F70D0000}"/>
    <cellStyle name="Normal 2 100 2" xfId="3652" xr:uid="{00000000-0005-0000-0000-0000F80D0000}"/>
    <cellStyle name="Normal 2 101" xfId="3653" xr:uid="{00000000-0005-0000-0000-0000F90D0000}"/>
    <cellStyle name="Normal 2 101 2" xfId="3654" xr:uid="{00000000-0005-0000-0000-0000FA0D0000}"/>
    <cellStyle name="Normal 2 102" xfId="3655" xr:uid="{00000000-0005-0000-0000-0000FB0D0000}"/>
    <cellStyle name="Normal 2 102 2" xfId="3656" xr:uid="{00000000-0005-0000-0000-0000FC0D0000}"/>
    <cellStyle name="Normal 2 103" xfId="3657" xr:uid="{00000000-0005-0000-0000-0000FD0D0000}"/>
    <cellStyle name="Normal 2 103 2" xfId="3658" xr:uid="{00000000-0005-0000-0000-0000FE0D0000}"/>
    <cellStyle name="Normal 2 104" xfId="3659" xr:uid="{00000000-0005-0000-0000-0000FF0D0000}"/>
    <cellStyle name="Normal 2 105" xfId="3660" xr:uid="{00000000-0005-0000-0000-0000000E0000}"/>
    <cellStyle name="Normal 2 105 2" xfId="3661" xr:uid="{00000000-0005-0000-0000-0000010E0000}"/>
    <cellStyle name="Normal 2 106" xfId="3662" xr:uid="{00000000-0005-0000-0000-0000020E0000}"/>
    <cellStyle name="Normal 2 106 2" xfId="3663" xr:uid="{00000000-0005-0000-0000-0000030E0000}"/>
    <cellStyle name="Normal 2 107" xfId="3664" xr:uid="{00000000-0005-0000-0000-0000040E0000}"/>
    <cellStyle name="Normal 2 107 2" xfId="3665" xr:uid="{00000000-0005-0000-0000-0000050E0000}"/>
    <cellStyle name="Normal 2 108" xfId="3666" xr:uid="{00000000-0005-0000-0000-0000060E0000}"/>
    <cellStyle name="Normal 2 108 2" xfId="3667" xr:uid="{00000000-0005-0000-0000-0000070E0000}"/>
    <cellStyle name="Normal 2 109" xfId="3668" xr:uid="{00000000-0005-0000-0000-0000080E0000}"/>
    <cellStyle name="Normal 2 109 2" xfId="3669" xr:uid="{00000000-0005-0000-0000-0000090E0000}"/>
    <cellStyle name="Normal 2 11" xfId="3670" xr:uid="{00000000-0005-0000-0000-00000A0E0000}"/>
    <cellStyle name="Normal 2 11 2" xfId="3671" xr:uid="{00000000-0005-0000-0000-00000B0E0000}"/>
    <cellStyle name="Normal 2 11 3" xfId="3672" xr:uid="{00000000-0005-0000-0000-00000C0E0000}"/>
    <cellStyle name="Normal 2 11 4" xfId="3673" xr:uid="{00000000-0005-0000-0000-00000D0E0000}"/>
    <cellStyle name="Normal 2 11 4 2" xfId="3674" xr:uid="{00000000-0005-0000-0000-00000E0E0000}"/>
    <cellStyle name="Normal 2 11 5" xfId="3675" xr:uid="{00000000-0005-0000-0000-00000F0E0000}"/>
    <cellStyle name="Normal 2 11 6" xfId="3676" xr:uid="{00000000-0005-0000-0000-0000100E0000}"/>
    <cellStyle name="Normal 2 110" xfId="3677" xr:uid="{00000000-0005-0000-0000-0000110E0000}"/>
    <cellStyle name="Normal 2 110 2" xfId="3678" xr:uid="{00000000-0005-0000-0000-0000120E0000}"/>
    <cellStyle name="Normal 2 111" xfId="3679" xr:uid="{00000000-0005-0000-0000-0000130E0000}"/>
    <cellStyle name="Normal 2 111 2" xfId="3680" xr:uid="{00000000-0005-0000-0000-0000140E0000}"/>
    <cellStyle name="Normal 2 112" xfId="3681" xr:uid="{00000000-0005-0000-0000-0000150E0000}"/>
    <cellStyle name="Normal 2 112 2" xfId="3682" xr:uid="{00000000-0005-0000-0000-0000160E0000}"/>
    <cellStyle name="Normal 2 113" xfId="3683" xr:uid="{00000000-0005-0000-0000-0000170E0000}"/>
    <cellStyle name="Normal 2 113 2" xfId="3684" xr:uid="{00000000-0005-0000-0000-0000180E0000}"/>
    <cellStyle name="Normal 2 114" xfId="3685" xr:uid="{00000000-0005-0000-0000-0000190E0000}"/>
    <cellStyle name="Normal 2 114 2" xfId="3686" xr:uid="{00000000-0005-0000-0000-00001A0E0000}"/>
    <cellStyle name="Normal 2 115" xfId="3687" xr:uid="{00000000-0005-0000-0000-00001B0E0000}"/>
    <cellStyle name="Normal 2 115 2" xfId="3688" xr:uid="{00000000-0005-0000-0000-00001C0E0000}"/>
    <cellStyle name="Normal 2 116" xfId="3689" xr:uid="{00000000-0005-0000-0000-00001D0E0000}"/>
    <cellStyle name="Normal 2 116 2" xfId="3690" xr:uid="{00000000-0005-0000-0000-00001E0E0000}"/>
    <cellStyle name="Normal 2 117" xfId="3691" xr:uid="{00000000-0005-0000-0000-00001F0E0000}"/>
    <cellStyle name="Normal 2 117 2" xfId="3692" xr:uid="{00000000-0005-0000-0000-0000200E0000}"/>
    <cellStyle name="Normal 2 118" xfId="3693" xr:uid="{00000000-0005-0000-0000-0000210E0000}"/>
    <cellStyle name="Normal 2 118 2" xfId="3694" xr:uid="{00000000-0005-0000-0000-0000220E0000}"/>
    <cellStyle name="Normal 2 119" xfId="3695" xr:uid="{00000000-0005-0000-0000-0000230E0000}"/>
    <cellStyle name="Normal 2 119 2" xfId="3696" xr:uid="{00000000-0005-0000-0000-0000240E0000}"/>
    <cellStyle name="Normal 2 12" xfId="3697" xr:uid="{00000000-0005-0000-0000-0000250E0000}"/>
    <cellStyle name="Normal 2 12 2" xfId="3698" xr:uid="{00000000-0005-0000-0000-0000260E0000}"/>
    <cellStyle name="Normal 2 12 2 2" xfId="3699" xr:uid="{00000000-0005-0000-0000-0000270E0000}"/>
    <cellStyle name="Normal 2 12 3" xfId="3700" xr:uid="{00000000-0005-0000-0000-0000280E0000}"/>
    <cellStyle name="Normal 2 12 4" xfId="3701" xr:uid="{00000000-0005-0000-0000-0000290E0000}"/>
    <cellStyle name="Normal 2 120" xfId="3702" xr:uid="{00000000-0005-0000-0000-00002A0E0000}"/>
    <cellStyle name="Normal 2 120 2" xfId="3703" xr:uid="{00000000-0005-0000-0000-00002B0E0000}"/>
    <cellStyle name="Normal 2 121" xfId="3704" xr:uid="{00000000-0005-0000-0000-00002C0E0000}"/>
    <cellStyle name="Normal 2 121 2" xfId="3705" xr:uid="{00000000-0005-0000-0000-00002D0E0000}"/>
    <cellStyle name="Normal 2 122" xfId="3706" xr:uid="{00000000-0005-0000-0000-00002E0E0000}"/>
    <cellStyle name="Normal 2 122 2" xfId="3707" xr:uid="{00000000-0005-0000-0000-00002F0E0000}"/>
    <cellStyle name="Normal 2 123" xfId="3708" xr:uid="{00000000-0005-0000-0000-0000300E0000}"/>
    <cellStyle name="Normal 2 123 2" xfId="3709" xr:uid="{00000000-0005-0000-0000-0000310E0000}"/>
    <cellStyle name="Normal 2 124" xfId="3710" xr:uid="{00000000-0005-0000-0000-0000320E0000}"/>
    <cellStyle name="Normal 2 124 2" xfId="3711" xr:uid="{00000000-0005-0000-0000-0000330E0000}"/>
    <cellStyle name="Normal 2 125" xfId="3712" xr:uid="{00000000-0005-0000-0000-0000340E0000}"/>
    <cellStyle name="Normal 2 125 2" xfId="3713" xr:uid="{00000000-0005-0000-0000-0000350E0000}"/>
    <cellStyle name="Normal 2 126" xfId="3714" xr:uid="{00000000-0005-0000-0000-0000360E0000}"/>
    <cellStyle name="Normal 2 126 2" xfId="3715" xr:uid="{00000000-0005-0000-0000-0000370E0000}"/>
    <cellStyle name="Normal 2 127" xfId="3716" xr:uid="{00000000-0005-0000-0000-0000380E0000}"/>
    <cellStyle name="Normal 2 127 2" xfId="3717" xr:uid="{00000000-0005-0000-0000-0000390E0000}"/>
    <cellStyle name="Normal 2 128" xfId="3718" xr:uid="{00000000-0005-0000-0000-00003A0E0000}"/>
    <cellStyle name="Normal 2 128 2" xfId="3719" xr:uid="{00000000-0005-0000-0000-00003B0E0000}"/>
    <cellStyle name="Normal 2 129" xfId="3720" xr:uid="{00000000-0005-0000-0000-00003C0E0000}"/>
    <cellStyle name="Normal 2 129 2" xfId="3721" xr:uid="{00000000-0005-0000-0000-00003D0E0000}"/>
    <cellStyle name="Normal 2 13" xfId="3722" xr:uid="{00000000-0005-0000-0000-00003E0E0000}"/>
    <cellStyle name="Normal 2 13 2" xfId="3723" xr:uid="{00000000-0005-0000-0000-00003F0E0000}"/>
    <cellStyle name="Normal 2 13 2 2" xfId="3724" xr:uid="{00000000-0005-0000-0000-0000400E0000}"/>
    <cellStyle name="Normal 2 13 3" xfId="3725" xr:uid="{00000000-0005-0000-0000-0000410E0000}"/>
    <cellStyle name="Normal 2 13 4" xfId="3726" xr:uid="{00000000-0005-0000-0000-0000420E0000}"/>
    <cellStyle name="Normal 2 130" xfId="3727" xr:uid="{00000000-0005-0000-0000-0000430E0000}"/>
    <cellStyle name="Normal 2 130 2" xfId="3728" xr:uid="{00000000-0005-0000-0000-0000440E0000}"/>
    <cellStyle name="Normal 2 131" xfId="3729" xr:uid="{00000000-0005-0000-0000-0000450E0000}"/>
    <cellStyle name="Normal 2 131 2" xfId="3730" xr:uid="{00000000-0005-0000-0000-0000460E0000}"/>
    <cellStyle name="Normal 2 132" xfId="3731" xr:uid="{00000000-0005-0000-0000-0000470E0000}"/>
    <cellStyle name="Normal 2 132 2" xfId="3732" xr:uid="{00000000-0005-0000-0000-0000480E0000}"/>
    <cellStyle name="Normal 2 133" xfId="3733" xr:uid="{00000000-0005-0000-0000-0000490E0000}"/>
    <cellStyle name="Normal 2 133 2" xfId="3734" xr:uid="{00000000-0005-0000-0000-00004A0E0000}"/>
    <cellStyle name="Normal 2 134" xfId="3735" xr:uid="{00000000-0005-0000-0000-00004B0E0000}"/>
    <cellStyle name="Normal 2 134 2" xfId="3736" xr:uid="{00000000-0005-0000-0000-00004C0E0000}"/>
    <cellStyle name="Normal 2 135" xfId="3737" xr:uid="{00000000-0005-0000-0000-00004D0E0000}"/>
    <cellStyle name="Normal 2 135 2" xfId="3738" xr:uid="{00000000-0005-0000-0000-00004E0E0000}"/>
    <cellStyle name="Normal 2 136" xfId="3739" xr:uid="{00000000-0005-0000-0000-00004F0E0000}"/>
    <cellStyle name="Normal 2 136 2" xfId="3740" xr:uid="{00000000-0005-0000-0000-0000500E0000}"/>
    <cellStyle name="Normal 2 137" xfId="3741" xr:uid="{00000000-0005-0000-0000-0000510E0000}"/>
    <cellStyle name="Normal 2 137 2" xfId="3742" xr:uid="{00000000-0005-0000-0000-0000520E0000}"/>
    <cellStyle name="Normal 2 138" xfId="3743" xr:uid="{00000000-0005-0000-0000-0000530E0000}"/>
    <cellStyle name="Normal 2 138 2" xfId="3744" xr:uid="{00000000-0005-0000-0000-0000540E0000}"/>
    <cellStyle name="Normal 2 139" xfId="3745" xr:uid="{00000000-0005-0000-0000-0000550E0000}"/>
    <cellStyle name="Normal 2 139 2" xfId="3746" xr:uid="{00000000-0005-0000-0000-0000560E0000}"/>
    <cellStyle name="Normal 2 14" xfId="3747" xr:uid="{00000000-0005-0000-0000-0000570E0000}"/>
    <cellStyle name="Normal 2 14 2" xfId="3748" xr:uid="{00000000-0005-0000-0000-0000580E0000}"/>
    <cellStyle name="Normal 2 14 2 2" xfId="3749" xr:uid="{00000000-0005-0000-0000-0000590E0000}"/>
    <cellStyle name="Normal 2 14 3" xfId="3750" xr:uid="{00000000-0005-0000-0000-00005A0E0000}"/>
    <cellStyle name="Normal 2 140" xfId="3751" xr:uid="{00000000-0005-0000-0000-00005B0E0000}"/>
    <cellStyle name="Normal 2 140 2" xfId="3752" xr:uid="{00000000-0005-0000-0000-00005C0E0000}"/>
    <cellStyle name="Normal 2 141" xfId="3753" xr:uid="{00000000-0005-0000-0000-00005D0E0000}"/>
    <cellStyle name="Normal 2 142" xfId="27" xr:uid="{00000000-0005-0000-0000-000011000000}"/>
    <cellStyle name="Normal 2 142 2" xfId="9459" xr:uid="{CC504901-C7C3-4454-B7D7-38DF0D356753}"/>
    <cellStyle name="Normal 2 143" xfId="3754" xr:uid="{00000000-0005-0000-0000-00005F0E0000}"/>
    <cellStyle name="Normal 2 144" xfId="3755" xr:uid="{00000000-0005-0000-0000-0000600E0000}"/>
    <cellStyle name="Normal 2 145" xfId="3756" xr:uid="{00000000-0005-0000-0000-0000610E0000}"/>
    <cellStyle name="Normal 2 146" xfId="75" xr:uid="{00000000-0005-0000-0000-0000EB0D0000}"/>
    <cellStyle name="Normal 2 15" xfId="3757" xr:uid="{00000000-0005-0000-0000-0000620E0000}"/>
    <cellStyle name="Normal 2 15 2" xfId="3758" xr:uid="{00000000-0005-0000-0000-0000630E0000}"/>
    <cellStyle name="Normal 2 15 2 2" xfId="3759" xr:uid="{00000000-0005-0000-0000-0000640E0000}"/>
    <cellStyle name="Normal 2 15 3" xfId="3760" xr:uid="{00000000-0005-0000-0000-0000650E0000}"/>
    <cellStyle name="Normal 2 16" xfId="3761" xr:uid="{00000000-0005-0000-0000-0000660E0000}"/>
    <cellStyle name="Normal 2 16 2" xfId="3762" xr:uid="{00000000-0005-0000-0000-0000670E0000}"/>
    <cellStyle name="Normal 2 16 2 2" xfId="3763" xr:uid="{00000000-0005-0000-0000-0000680E0000}"/>
    <cellStyle name="Normal 2 16 3" xfId="3764" xr:uid="{00000000-0005-0000-0000-0000690E0000}"/>
    <cellStyle name="Normal 2 17" xfId="3765" xr:uid="{00000000-0005-0000-0000-00006A0E0000}"/>
    <cellStyle name="Normal 2 17 2" xfId="3766" xr:uid="{00000000-0005-0000-0000-00006B0E0000}"/>
    <cellStyle name="Normal 2 17 2 2" xfId="3767" xr:uid="{00000000-0005-0000-0000-00006C0E0000}"/>
    <cellStyle name="Normal 2 17 3" xfId="3768" xr:uid="{00000000-0005-0000-0000-00006D0E0000}"/>
    <cellStyle name="Normal 2 18" xfId="3769" xr:uid="{00000000-0005-0000-0000-00006E0E0000}"/>
    <cellStyle name="Normal 2 18 2" xfId="3770" xr:uid="{00000000-0005-0000-0000-00006F0E0000}"/>
    <cellStyle name="Normal 2 18 2 2" xfId="3771" xr:uid="{00000000-0005-0000-0000-0000700E0000}"/>
    <cellStyle name="Normal 2 18 3" xfId="3772" xr:uid="{00000000-0005-0000-0000-0000710E0000}"/>
    <cellStyle name="Normal 2 19" xfId="3773" xr:uid="{00000000-0005-0000-0000-0000720E0000}"/>
    <cellStyle name="Normal 2 19 2" xfId="3774" xr:uid="{00000000-0005-0000-0000-0000730E0000}"/>
    <cellStyle name="Normal 2 19 2 2" xfId="3775" xr:uid="{00000000-0005-0000-0000-0000740E0000}"/>
    <cellStyle name="Normal 2 19 3" xfId="3776" xr:uid="{00000000-0005-0000-0000-0000750E0000}"/>
    <cellStyle name="Normal 2 2" xfId="19" xr:uid="{00000000-0005-0000-0000-000012000000}"/>
    <cellStyle name="Normal 2 2 10" xfId="3777" xr:uid="{00000000-0005-0000-0000-0000770E0000}"/>
    <cellStyle name="Normal 2 2 10 2" xfId="3778" xr:uid="{00000000-0005-0000-0000-0000780E0000}"/>
    <cellStyle name="Normal 2 2 10 2 2" xfId="3779" xr:uid="{00000000-0005-0000-0000-0000790E0000}"/>
    <cellStyle name="Normal 2 2 10 3" xfId="3780" xr:uid="{00000000-0005-0000-0000-00007A0E0000}"/>
    <cellStyle name="Normal 2 2 100" xfId="3781" xr:uid="{00000000-0005-0000-0000-00007B0E0000}"/>
    <cellStyle name="Normal 2 2 100 2" xfId="3782" xr:uid="{00000000-0005-0000-0000-00007C0E0000}"/>
    <cellStyle name="Normal 2 2 101" xfId="3783" xr:uid="{00000000-0005-0000-0000-00007D0E0000}"/>
    <cellStyle name="Normal 2 2 101 2" xfId="3784" xr:uid="{00000000-0005-0000-0000-00007E0E0000}"/>
    <cellStyle name="Normal 2 2 102" xfId="3785" xr:uid="{00000000-0005-0000-0000-00007F0E0000}"/>
    <cellStyle name="Normal 2 2 102 2" xfId="3786" xr:uid="{00000000-0005-0000-0000-0000800E0000}"/>
    <cellStyle name="Normal 2 2 103" xfId="3787" xr:uid="{00000000-0005-0000-0000-0000810E0000}"/>
    <cellStyle name="Normal 2 2 103 2" xfId="3788" xr:uid="{00000000-0005-0000-0000-0000820E0000}"/>
    <cellStyle name="Normal 2 2 104" xfId="3789" xr:uid="{00000000-0005-0000-0000-0000830E0000}"/>
    <cellStyle name="Normal 2 2 104 2" xfId="3790" xr:uid="{00000000-0005-0000-0000-0000840E0000}"/>
    <cellStyle name="Normal 2 2 105" xfId="3791" xr:uid="{00000000-0005-0000-0000-0000850E0000}"/>
    <cellStyle name="Normal 2 2 105 2" xfId="3792" xr:uid="{00000000-0005-0000-0000-0000860E0000}"/>
    <cellStyle name="Normal 2 2 106" xfId="3793" xr:uid="{00000000-0005-0000-0000-0000870E0000}"/>
    <cellStyle name="Normal 2 2 106 2" xfId="3794" xr:uid="{00000000-0005-0000-0000-0000880E0000}"/>
    <cellStyle name="Normal 2 2 107" xfId="3795" xr:uid="{00000000-0005-0000-0000-0000890E0000}"/>
    <cellStyle name="Normal 2 2 107 2" xfId="3796" xr:uid="{00000000-0005-0000-0000-00008A0E0000}"/>
    <cellStyle name="Normal 2 2 108" xfId="3797" xr:uid="{00000000-0005-0000-0000-00008B0E0000}"/>
    <cellStyle name="Normal 2 2 108 2" xfId="3798" xr:uid="{00000000-0005-0000-0000-00008C0E0000}"/>
    <cellStyle name="Normal 2 2 109" xfId="3799" xr:uid="{00000000-0005-0000-0000-00008D0E0000}"/>
    <cellStyle name="Normal 2 2 109 2" xfId="3800" xr:uid="{00000000-0005-0000-0000-00008E0E0000}"/>
    <cellStyle name="Normal 2 2 11" xfId="3801" xr:uid="{00000000-0005-0000-0000-00008F0E0000}"/>
    <cellStyle name="Normal 2 2 11 2" xfId="3802" xr:uid="{00000000-0005-0000-0000-0000900E0000}"/>
    <cellStyle name="Normal 2 2 11 2 2" xfId="3803" xr:uid="{00000000-0005-0000-0000-0000910E0000}"/>
    <cellStyle name="Normal 2 2 11 3" xfId="3804" xr:uid="{00000000-0005-0000-0000-0000920E0000}"/>
    <cellStyle name="Normal 2 2 110" xfId="3805" xr:uid="{00000000-0005-0000-0000-0000930E0000}"/>
    <cellStyle name="Normal 2 2 110 2" xfId="3806" xr:uid="{00000000-0005-0000-0000-0000940E0000}"/>
    <cellStyle name="Normal 2 2 111" xfId="3807" xr:uid="{00000000-0005-0000-0000-0000950E0000}"/>
    <cellStyle name="Normal 2 2 111 2" xfId="3808" xr:uid="{00000000-0005-0000-0000-0000960E0000}"/>
    <cellStyle name="Normal 2 2 112" xfId="3809" xr:uid="{00000000-0005-0000-0000-0000970E0000}"/>
    <cellStyle name="Normal 2 2 112 2" xfId="3810" xr:uid="{00000000-0005-0000-0000-0000980E0000}"/>
    <cellStyle name="Normal 2 2 113" xfId="3811" xr:uid="{00000000-0005-0000-0000-0000990E0000}"/>
    <cellStyle name="Normal 2 2 113 2" xfId="3812" xr:uid="{00000000-0005-0000-0000-00009A0E0000}"/>
    <cellStyle name="Normal 2 2 114" xfId="3813" xr:uid="{00000000-0005-0000-0000-00009B0E0000}"/>
    <cellStyle name="Normal 2 2 114 2" xfId="3814" xr:uid="{00000000-0005-0000-0000-00009C0E0000}"/>
    <cellStyle name="Normal 2 2 115" xfId="3815" xr:uid="{00000000-0005-0000-0000-00009D0E0000}"/>
    <cellStyle name="Normal 2 2 115 2" xfId="3816" xr:uid="{00000000-0005-0000-0000-00009E0E0000}"/>
    <cellStyle name="Normal 2 2 116" xfId="3817" xr:uid="{00000000-0005-0000-0000-00009F0E0000}"/>
    <cellStyle name="Normal 2 2 116 2" xfId="3818" xr:uid="{00000000-0005-0000-0000-0000A00E0000}"/>
    <cellStyle name="Normal 2 2 117" xfId="3819" xr:uid="{00000000-0005-0000-0000-0000A10E0000}"/>
    <cellStyle name="Normal 2 2 117 2" xfId="3820" xr:uid="{00000000-0005-0000-0000-0000A20E0000}"/>
    <cellStyle name="Normal 2 2 118" xfId="3821" xr:uid="{00000000-0005-0000-0000-0000A30E0000}"/>
    <cellStyle name="Normal 2 2 118 2" xfId="3822" xr:uid="{00000000-0005-0000-0000-0000A40E0000}"/>
    <cellStyle name="Normal 2 2 119" xfId="3823" xr:uid="{00000000-0005-0000-0000-0000A50E0000}"/>
    <cellStyle name="Normal 2 2 119 2" xfId="3824" xr:uid="{00000000-0005-0000-0000-0000A60E0000}"/>
    <cellStyle name="Normal 2 2 12" xfId="3825" xr:uid="{00000000-0005-0000-0000-0000A70E0000}"/>
    <cellStyle name="Normal 2 2 12 2" xfId="3826" xr:uid="{00000000-0005-0000-0000-0000A80E0000}"/>
    <cellStyle name="Normal 2 2 12 2 2" xfId="3827" xr:uid="{00000000-0005-0000-0000-0000A90E0000}"/>
    <cellStyle name="Normal 2 2 12 3" xfId="3828" xr:uid="{00000000-0005-0000-0000-0000AA0E0000}"/>
    <cellStyle name="Normal 2 2 120" xfId="3829" xr:uid="{00000000-0005-0000-0000-0000AB0E0000}"/>
    <cellStyle name="Normal 2 2 120 2" xfId="3830" xr:uid="{00000000-0005-0000-0000-0000AC0E0000}"/>
    <cellStyle name="Normal 2 2 121" xfId="3831" xr:uid="{00000000-0005-0000-0000-0000AD0E0000}"/>
    <cellStyle name="Normal 2 2 121 2" xfId="3832" xr:uid="{00000000-0005-0000-0000-0000AE0E0000}"/>
    <cellStyle name="Normal 2 2 122" xfId="3833" xr:uid="{00000000-0005-0000-0000-0000AF0E0000}"/>
    <cellStyle name="Normal 2 2 122 2" xfId="3834" xr:uid="{00000000-0005-0000-0000-0000B00E0000}"/>
    <cellStyle name="Normal 2 2 123" xfId="3835" xr:uid="{00000000-0005-0000-0000-0000B10E0000}"/>
    <cellStyle name="Normal 2 2 123 2" xfId="3836" xr:uid="{00000000-0005-0000-0000-0000B20E0000}"/>
    <cellStyle name="Normal 2 2 124" xfId="3837" xr:uid="{00000000-0005-0000-0000-0000B30E0000}"/>
    <cellStyle name="Normal 2 2 124 2" xfId="3838" xr:uid="{00000000-0005-0000-0000-0000B40E0000}"/>
    <cellStyle name="Normal 2 2 125" xfId="3839" xr:uid="{00000000-0005-0000-0000-0000B50E0000}"/>
    <cellStyle name="Normal 2 2 125 2" xfId="3840" xr:uid="{00000000-0005-0000-0000-0000B60E0000}"/>
    <cellStyle name="Normal 2 2 126" xfId="3841" xr:uid="{00000000-0005-0000-0000-0000B70E0000}"/>
    <cellStyle name="Normal 2 2 126 2" xfId="3842" xr:uid="{00000000-0005-0000-0000-0000B80E0000}"/>
    <cellStyle name="Normal 2 2 127" xfId="3843" xr:uid="{00000000-0005-0000-0000-0000B90E0000}"/>
    <cellStyle name="Normal 2 2 127 2" xfId="3844" xr:uid="{00000000-0005-0000-0000-0000BA0E0000}"/>
    <cellStyle name="Normal 2 2 128" xfId="3845" xr:uid="{00000000-0005-0000-0000-0000BB0E0000}"/>
    <cellStyle name="Normal 2 2 128 2" xfId="3846" xr:uid="{00000000-0005-0000-0000-0000BC0E0000}"/>
    <cellStyle name="Normal 2 2 129" xfId="3847" xr:uid="{00000000-0005-0000-0000-0000BD0E0000}"/>
    <cellStyle name="Normal 2 2 129 2" xfId="3848" xr:uid="{00000000-0005-0000-0000-0000BE0E0000}"/>
    <cellStyle name="Normal 2 2 13" xfId="3849" xr:uid="{00000000-0005-0000-0000-0000BF0E0000}"/>
    <cellStyle name="Normal 2 2 13 2" xfId="3850" xr:uid="{00000000-0005-0000-0000-0000C00E0000}"/>
    <cellStyle name="Normal 2 2 13 2 2" xfId="3851" xr:uid="{00000000-0005-0000-0000-0000C10E0000}"/>
    <cellStyle name="Normal 2 2 13 3" xfId="3852" xr:uid="{00000000-0005-0000-0000-0000C20E0000}"/>
    <cellStyle name="Normal 2 2 130" xfId="3853" xr:uid="{00000000-0005-0000-0000-0000C30E0000}"/>
    <cellStyle name="Normal 2 2 130 2" xfId="3854" xr:uid="{00000000-0005-0000-0000-0000C40E0000}"/>
    <cellStyle name="Normal 2 2 131" xfId="3855" xr:uid="{00000000-0005-0000-0000-0000C50E0000}"/>
    <cellStyle name="Normal 2 2 131 2" xfId="3856" xr:uid="{00000000-0005-0000-0000-0000C60E0000}"/>
    <cellStyle name="Normal 2 2 132" xfId="3857" xr:uid="{00000000-0005-0000-0000-0000C70E0000}"/>
    <cellStyle name="Normal 2 2 132 2" xfId="3858" xr:uid="{00000000-0005-0000-0000-0000C80E0000}"/>
    <cellStyle name="Normal 2 2 133" xfId="3859" xr:uid="{00000000-0005-0000-0000-0000C90E0000}"/>
    <cellStyle name="Normal 2 2 133 2" xfId="3860" xr:uid="{00000000-0005-0000-0000-0000CA0E0000}"/>
    <cellStyle name="Normal 2 2 134" xfId="3861" xr:uid="{00000000-0005-0000-0000-0000CB0E0000}"/>
    <cellStyle name="Normal 2 2 134 2" xfId="3862" xr:uid="{00000000-0005-0000-0000-0000CC0E0000}"/>
    <cellStyle name="Normal 2 2 135" xfId="3863" xr:uid="{00000000-0005-0000-0000-0000CD0E0000}"/>
    <cellStyle name="Normal 2 2 135 2" xfId="3864" xr:uid="{00000000-0005-0000-0000-0000CE0E0000}"/>
    <cellStyle name="Normal 2 2 136" xfId="3865" xr:uid="{00000000-0005-0000-0000-0000CF0E0000}"/>
    <cellStyle name="Normal 2 2 136 2" xfId="3866" xr:uid="{00000000-0005-0000-0000-0000D00E0000}"/>
    <cellStyle name="Normal 2 2 137" xfId="3867" xr:uid="{00000000-0005-0000-0000-0000D10E0000}"/>
    <cellStyle name="Normal 2 2 137 2" xfId="3868" xr:uid="{00000000-0005-0000-0000-0000D20E0000}"/>
    <cellStyle name="Normal 2 2 138" xfId="3869" xr:uid="{00000000-0005-0000-0000-0000D30E0000}"/>
    <cellStyle name="Normal 2 2 138 2" xfId="3870" xr:uid="{00000000-0005-0000-0000-0000D40E0000}"/>
    <cellStyle name="Normal 2 2 139" xfId="3871" xr:uid="{00000000-0005-0000-0000-0000D50E0000}"/>
    <cellStyle name="Normal 2 2 139 2" xfId="3872" xr:uid="{00000000-0005-0000-0000-0000D60E0000}"/>
    <cellStyle name="Normal 2 2 14" xfId="3873" xr:uid="{00000000-0005-0000-0000-0000D70E0000}"/>
    <cellStyle name="Normal 2 2 14 2" xfId="3874" xr:uid="{00000000-0005-0000-0000-0000D80E0000}"/>
    <cellStyle name="Normal 2 2 14 2 2" xfId="3875" xr:uid="{00000000-0005-0000-0000-0000D90E0000}"/>
    <cellStyle name="Normal 2 2 14 3" xfId="3876" xr:uid="{00000000-0005-0000-0000-0000DA0E0000}"/>
    <cellStyle name="Normal 2 2 140" xfId="3877" xr:uid="{00000000-0005-0000-0000-0000DB0E0000}"/>
    <cellStyle name="Normal 2 2 140 2" xfId="3878" xr:uid="{00000000-0005-0000-0000-0000DC0E0000}"/>
    <cellStyle name="Normal 2 2 141" xfId="3879" xr:uid="{00000000-0005-0000-0000-0000DD0E0000}"/>
    <cellStyle name="Normal 2 2 141 2" xfId="3880" xr:uid="{00000000-0005-0000-0000-0000DE0E0000}"/>
    <cellStyle name="Normal 2 2 142" xfId="3881" xr:uid="{00000000-0005-0000-0000-0000DF0E0000}"/>
    <cellStyle name="Normal 2 2 142 2" xfId="3882" xr:uid="{00000000-0005-0000-0000-0000E00E0000}"/>
    <cellStyle name="Normal 2 2 143" xfId="3883" xr:uid="{00000000-0005-0000-0000-0000E10E0000}"/>
    <cellStyle name="Normal 2 2 143 2" xfId="3884" xr:uid="{00000000-0005-0000-0000-0000E20E0000}"/>
    <cellStyle name="Normal 2 2 144" xfId="3885" xr:uid="{00000000-0005-0000-0000-0000E30E0000}"/>
    <cellStyle name="Normal 2 2 144 2" xfId="3886" xr:uid="{00000000-0005-0000-0000-0000E40E0000}"/>
    <cellStyle name="Normal 2 2 145" xfId="3887" xr:uid="{00000000-0005-0000-0000-0000E50E0000}"/>
    <cellStyle name="Normal 2 2 145 2" xfId="3888" xr:uid="{00000000-0005-0000-0000-0000E60E0000}"/>
    <cellStyle name="Normal 2 2 146" xfId="3889" xr:uid="{00000000-0005-0000-0000-0000E70E0000}"/>
    <cellStyle name="Normal 2 2 146 2" xfId="3890" xr:uid="{00000000-0005-0000-0000-0000E80E0000}"/>
    <cellStyle name="Normal 2 2 147" xfId="3891" xr:uid="{00000000-0005-0000-0000-0000E90E0000}"/>
    <cellStyle name="Normal 2 2 147 2" xfId="3892" xr:uid="{00000000-0005-0000-0000-0000EA0E0000}"/>
    <cellStyle name="Normal 2 2 148" xfId="3893" xr:uid="{00000000-0005-0000-0000-0000EB0E0000}"/>
    <cellStyle name="Normal 2 2 148 2" xfId="3894" xr:uid="{00000000-0005-0000-0000-0000EC0E0000}"/>
    <cellStyle name="Normal 2 2 149" xfId="3895" xr:uid="{00000000-0005-0000-0000-0000ED0E0000}"/>
    <cellStyle name="Normal 2 2 149 2" xfId="3896" xr:uid="{00000000-0005-0000-0000-0000EE0E0000}"/>
    <cellStyle name="Normal 2 2 15" xfId="3897" xr:uid="{00000000-0005-0000-0000-0000EF0E0000}"/>
    <cellStyle name="Normal 2 2 15 2" xfId="3898" xr:uid="{00000000-0005-0000-0000-0000F00E0000}"/>
    <cellStyle name="Normal 2 2 15 2 2" xfId="3899" xr:uid="{00000000-0005-0000-0000-0000F10E0000}"/>
    <cellStyle name="Normal 2 2 15 3" xfId="3900" xr:uid="{00000000-0005-0000-0000-0000F20E0000}"/>
    <cellStyle name="Normal 2 2 150" xfId="3901" xr:uid="{00000000-0005-0000-0000-0000F30E0000}"/>
    <cellStyle name="Normal 2 2 150 2" xfId="3902" xr:uid="{00000000-0005-0000-0000-0000F40E0000}"/>
    <cellStyle name="Normal 2 2 151" xfId="3903" xr:uid="{00000000-0005-0000-0000-0000F50E0000}"/>
    <cellStyle name="Normal 2 2 151 2" xfId="3904" xr:uid="{00000000-0005-0000-0000-0000F60E0000}"/>
    <cellStyle name="Normal 2 2 152" xfId="3905" xr:uid="{00000000-0005-0000-0000-0000F70E0000}"/>
    <cellStyle name="Normal 2 2 152 2" xfId="3906" xr:uid="{00000000-0005-0000-0000-0000F80E0000}"/>
    <cellStyle name="Normal 2 2 153" xfId="3907" xr:uid="{00000000-0005-0000-0000-0000F90E0000}"/>
    <cellStyle name="Normal 2 2 153 2" xfId="3908" xr:uid="{00000000-0005-0000-0000-0000FA0E0000}"/>
    <cellStyle name="Normal 2 2 154" xfId="3909" xr:uid="{00000000-0005-0000-0000-0000FB0E0000}"/>
    <cellStyle name="Normal 2 2 154 2" xfId="3910" xr:uid="{00000000-0005-0000-0000-0000FC0E0000}"/>
    <cellStyle name="Normal 2 2 155" xfId="3911" xr:uid="{00000000-0005-0000-0000-0000FD0E0000}"/>
    <cellStyle name="Normal 2 2 155 2" xfId="3912" xr:uid="{00000000-0005-0000-0000-0000FE0E0000}"/>
    <cellStyle name="Normal 2 2 155 3" xfId="3913" xr:uid="{00000000-0005-0000-0000-0000FF0E0000}"/>
    <cellStyle name="Normal 2 2 156" xfId="3914" xr:uid="{00000000-0005-0000-0000-0000000F0000}"/>
    <cellStyle name="Normal 2 2 157" xfId="3915" xr:uid="{00000000-0005-0000-0000-0000010F0000}"/>
    <cellStyle name="Normal 2 2 158" xfId="76" xr:uid="{00000000-0005-0000-0000-0000760E0000}"/>
    <cellStyle name="Normal 2 2 16" xfId="3916" xr:uid="{00000000-0005-0000-0000-0000020F0000}"/>
    <cellStyle name="Normal 2 2 16 2" xfId="3917" xr:uid="{00000000-0005-0000-0000-0000030F0000}"/>
    <cellStyle name="Normal 2 2 16 2 2" xfId="3918" xr:uid="{00000000-0005-0000-0000-0000040F0000}"/>
    <cellStyle name="Normal 2 2 16 3" xfId="3919" xr:uid="{00000000-0005-0000-0000-0000050F0000}"/>
    <cellStyle name="Normal 2 2 17" xfId="3920" xr:uid="{00000000-0005-0000-0000-0000060F0000}"/>
    <cellStyle name="Normal 2 2 17 2" xfId="3921" xr:uid="{00000000-0005-0000-0000-0000070F0000}"/>
    <cellStyle name="Normal 2 2 17 2 2" xfId="3922" xr:uid="{00000000-0005-0000-0000-0000080F0000}"/>
    <cellStyle name="Normal 2 2 17 3" xfId="3923" xr:uid="{00000000-0005-0000-0000-0000090F0000}"/>
    <cellStyle name="Normal 2 2 18" xfId="3924" xr:uid="{00000000-0005-0000-0000-00000A0F0000}"/>
    <cellStyle name="Normal 2 2 18 2" xfId="3925" xr:uid="{00000000-0005-0000-0000-00000B0F0000}"/>
    <cellStyle name="Normal 2 2 18 2 2" xfId="3926" xr:uid="{00000000-0005-0000-0000-00000C0F0000}"/>
    <cellStyle name="Normal 2 2 18 3" xfId="3927" xr:uid="{00000000-0005-0000-0000-00000D0F0000}"/>
    <cellStyle name="Normal 2 2 19" xfId="3928" xr:uid="{00000000-0005-0000-0000-00000E0F0000}"/>
    <cellStyle name="Normal 2 2 19 2" xfId="3929" xr:uid="{00000000-0005-0000-0000-00000F0F0000}"/>
    <cellStyle name="Normal 2 2 19 2 2" xfId="3930" xr:uid="{00000000-0005-0000-0000-0000100F0000}"/>
    <cellStyle name="Normal 2 2 19 3" xfId="3931" xr:uid="{00000000-0005-0000-0000-0000110F0000}"/>
    <cellStyle name="Normal 2 2 2" xfId="33" xr:uid="{00000000-0005-0000-0000-000013000000}"/>
    <cellStyle name="Normal 2 2 2 10" xfId="3933" xr:uid="{00000000-0005-0000-0000-0000130F0000}"/>
    <cellStyle name="Normal 2 2 2 10 2" xfId="3934" xr:uid="{00000000-0005-0000-0000-0000140F0000}"/>
    <cellStyle name="Normal 2 2 2 10 3" xfId="3935" xr:uid="{00000000-0005-0000-0000-0000150F0000}"/>
    <cellStyle name="Normal 2 2 2 100" xfId="3936" xr:uid="{00000000-0005-0000-0000-0000160F0000}"/>
    <cellStyle name="Normal 2 2 2 101" xfId="3937" xr:uid="{00000000-0005-0000-0000-0000170F0000}"/>
    <cellStyle name="Normal 2 2 2 102" xfId="3938" xr:uid="{00000000-0005-0000-0000-0000180F0000}"/>
    <cellStyle name="Normal 2 2 2 103" xfId="3939" xr:uid="{00000000-0005-0000-0000-0000190F0000}"/>
    <cellStyle name="Normal 2 2 2 104" xfId="3940" xr:uid="{00000000-0005-0000-0000-00001A0F0000}"/>
    <cellStyle name="Normal 2 2 2 105" xfId="3941" xr:uid="{00000000-0005-0000-0000-00001B0F0000}"/>
    <cellStyle name="Normal 2 2 2 106" xfId="3942" xr:uid="{00000000-0005-0000-0000-00001C0F0000}"/>
    <cellStyle name="Normal 2 2 2 107" xfId="3943" xr:uid="{00000000-0005-0000-0000-00001D0F0000}"/>
    <cellStyle name="Normal 2 2 2 108" xfId="3944" xr:uid="{00000000-0005-0000-0000-00001E0F0000}"/>
    <cellStyle name="Normal 2 2 2 109" xfId="3945" xr:uid="{00000000-0005-0000-0000-00001F0F0000}"/>
    <cellStyle name="Normal 2 2 2 11" xfId="3946" xr:uid="{00000000-0005-0000-0000-0000200F0000}"/>
    <cellStyle name="Normal 2 2 2 11 2" xfId="3947" xr:uid="{00000000-0005-0000-0000-0000210F0000}"/>
    <cellStyle name="Normal 2 2 2 110" xfId="3948" xr:uid="{00000000-0005-0000-0000-0000220F0000}"/>
    <cellStyle name="Normal 2 2 2 111" xfId="3949" xr:uid="{00000000-0005-0000-0000-0000230F0000}"/>
    <cellStyle name="Normal 2 2 2 112" xfId="3950" xr:uid="{00000000-0005-0000-0000-0000240F0000}"/>
    <cellStyle name="Normal 2 2 2 113" xfId="3951" xr:uid="{00000000-0005-0000-0000-0000250F0000}"/>
    <cellStyle name="Normal 2 2 2 114" xfId="3952" xr:uid="{00000000-0005-0000-0000-0000260F0000}"/>
    <cellStyle name="Normal 2 2 2 115" xfId="3953" xr:uid="{00000000-0005-0000-0000-0000270F0000}"/>
    <cellStyle name="Normal 2 2 2 116" xfId="3954" xr:uid="{00000000-0005-0000-0000-0000280F0000}"/>
    <cellStyle name="Normal 2 2 2 117" xfId="3955" xr:uid="{00000000-0005-0000-0000-0000290F0000}"/>
    <cellStyle name="Normal 2 2 2 118" xfId="3956" xr:uid="{00000000-0005-0000-0000-00002A0F0000}"/>
    <cellStyle name="Normal 2 2 2 119" xfId="3957" xr:uid="{00000000-0005-0000-0000-00002B0F0000}"/>
    <cellStyle name="Normal 2 2 2 12" xfId="3958" xr:uid="{00000000-0005-0000-0000-00002C0F0000}"/>
    <cellStyle name="Normal 2 2 2 12 2" xfId="3959" xr:uid="{00000000-0005-0000-0000-00002D0F0000}"/>
    <cellStyle name="Normal 2 2 2 120" xfId="3960" xr:uid="{00000000-0005-0000-0000-00002E0F0000}"/>
    <cellStyle name="Normal 2 2 2 121" xfId="3961" xr:uid="{00000000-0005-0000-0000-00002F0F0000}"/>
    <cellStyle name="Normal 2 2 2 122" xfId="3962" xr:uid="{00000000-0005-0000-0000-0000300F0000}"/>
    <cellStyle name="Normal 2 2 2 123" xfId="3963" xr:uid="{00000000-0005-0000-0000-0000310F0000}"/>
    <cellStyle name="Normal 2 2 2 124" xfId="3964" xr:uid="{00000000-0005-0000-0000-0000320F0000}"/>
    <cellStyle name="Normal 2 2 2 125" xfId="3965" xr:uid="{00000000-0005-0000-0000-0000330F0000}"/>
    <cellStyle name="Normal 2 2 2 126" xfId="3966" xr:uid="{00000000-0005-0000-0000-0000340F0000}"/>
    <cellStyle name="Normal 2 2 2 127" xfId="3967" xr:uid="{00000000-0005-0000-0000-0000350F0000}"/>
    <cellStyle name="Normal 2 2 2 128" xfId="3968" xr:uid="{00000000-0005-0000-0000-0000360F0000}"/>
    <cellStyle name="Normal 2 2 2 129" xfId="3969" xr:uid="{00000000-0005-0000-0000-0000370F0000}"/>
    <cellStyle name="Normal 2 2 2 13" xfId="3970" xr:uid="{00000000-0005-0000-0000-0000380F0000}"/>
    <cellStyle name="Normal 2 2 2 13 2" xfId="3971" xr:uid="{00000000-0005-0000-0000-0000390F0000}"/>
    <cellStyle name="Normal 2 2 2 130" xfId="3972" xr:uid="{00000000-0005-0000-0000-00003A0F0000}"/>
    <cellStyle name="Normal 2 2 2 131" xfId="3973" xr:uid="{00000000-0005-0000-0000-00003B0F0000}"/>
    <cellStyle name="Normal 2 2 2 132" xfId="3974" xr:uid="{00000000-0005-0000-0000-00003C0F0000}"/>
    <cellStyle name="Normal 2 2 2 133" xfId="3975" xr:uid="{00000000-0005-0000-0000-00003D0F0000}"/>
    <cellStyle name="Normal 2 2 2 134" xfId="3976" xr:uid="{00000000-0005-0000-0000-00003E0F0000}"/>
    <cellStyle name="Normal 2 2 2 135" xfId="3977" xr:uid="{00000000-0005-0000-0000-00003F0F0000}"/>
    <cellStyle name="Normal 2 2 2 136" xfId="3978" xr:uid="{00000000-0005-0000-0000-0000400F0000}"/>
    <cellStyle name="Normal 2 2 2 137" xfId="3979" xr:uid="{00000000-0005-0000-0000-0000410F0000}"/>
    <cellStyle name="Normal 2 2 2 138" xfId="3980" xr:uid="{00000000-0005-0000-0000-0000420F0000}"/>
    <cellStyle name="Normal 2 2 2 139" xfId="3981" xr:uid="{00000000-0005-0000-0000-0000430F0000}"/>
    <cellStyle name="Normal 2 2 2 14" xfId="3982" xr:uid="{00000000-0005-0000-0000-0000440F0000}"/>
    <cellStyle name="Normal 2 2 2 14 2" xfId="3983" xr:uid="{00000000-0005-0000-0000-0000450F0000}"/>
    <cellStyle name="Normal 2 2 2 140" xfId="3984" xr:uid="{00000000-0005-0000-0000-0000460F0000}"/>
    <cellStyle name="Normal 2 2 2 141" xfId="3985" xr:uid="{00000000-0005-0000-0000-0000470F0000}"/>
    <cellStyle name="Normal 2 2 2 142" xfId="3986" xr:uid="{00000000-0005-0000-0000-0000480F0000}"/>
    <cellStyle name="Normal 2 2 2 143" xfId="3987" xr:uid="{00000000-0005-0000-0000-0000490F0000}"/>
    <cellStyle name="Normal 2 2 2 144" xfId="3988" xr:uid="{00000000-0005-0000-0000-00004A0F0000}"/>
    <cellStyle name="Normal 2 2 2 145" xfId="3989" xr:uid="{00000000-0005-0000-0000-00004B0F0000}"/>
    <cellStyle name="Normal 2 2 2 146" xfId="3990" xr:uid="{00000000-0005-0000-0000-00004C0F0000}"/>
    <cellStyle name="Normal 2 2 2 147" xfId="3991" xr:uid="{00000000-0005-0000-0000-00004D0F0000}"/>
    <cellStyle name="Normal 2 2 2 147 2" xfId="3992" xr:uid="{00000000-0005-0000-0000-00004E0F0000}"/>
    <cellStyle name="Normal 2 2 2 148" xfId="3993" xr:uid="{00000000-0005-0000-0000-00004F0F0000}"/>
    <cellStyle name="Normal 2 2 2 148 2" xfId="3994" xr:uid="{00000000-0005-0000-0000-0000500F0000}"/>
    <cellStyle name="Normal 2 2 2 149" xfId="3995" xr:uid="{00000000-0005-0000-0000-0000510F0000}"/>
    <cellStyle name="Normal 2 2 2 149 2" xfId="3996" xr:uid="{00000000-0005-0000-0000-0000520F0000}"/>
    <cellStyle name="Normal 2 2 2 15" xfId="3997" xr:uid="{00000000-0005-0000-0000-0000530F0000}"/>
    <cellStyle name="Normal 2 2 2 15 2" xfId="3998" xr:uid="{00000000-0005-0000-0000-0000540F0000}"/>
    <cellStyle name="Normal 2 2 2 150" xfId="3999" xr:uid="{00000000-0005-0000-0000-0000550F0000}"/>
    <cellStyle name="Normal 2 2 2 151" xfId="4000" xr:uid="{00000000-0005-0000-0000-0000560F0000}"/>
    <cellStyle name="Normal 2 2 2 152" xfId="4001" xr:uid="{00000000-0005-0000-0000-0000570F0000}"/>
    <cellStyle name="Normal 2 2 2 153" xfId="3932" xr:uid="{00000000-0005-0000-0000-0000120F0000}"/>
    <cellStyle name="Normal 2 2 2 16" xfId="4002" xr:uid="{00000000-0005-0000-0000-0000580F0000}"/>
    <cellStyle name="Normal 2 2 2 16 2" xfId="4003" xr:uid="{00000000-0005-0000-0000-0000590F0000}"/>
    <cellStyle name="Normal 2 2 2 17" xfId="4004" xr:uid="{00000000-0005-0000-0000-00005A0F0000}"/>
    <cellStyle name="Normal 2 2 2 17 2" xfId="4005" xr:uid="{00000000-0005-0000-0000-00005B0F0000}"/>
    <cellStyle name="Normal 2 2 2 18" xfId="4006" xr:uid="{00000000-0005-0000-0000-00005C0F0000}"/>
    <cellStyle name="Normal 2 2 2 18 2" xfId="4007" xr:uid="{00000000-0005-0000-0000-00005D0F0000}"/>
    <cellStyle name="Normal 2 2 2 19" xfId="4008" xr:uid="{00000000-0005-0000-0000-00005E0F0000}"/>
    <cellStyle name="Normal 2 2 2 19 2" xfId="4009" xr:uid="{00000000-0005-0000-0000-00005F0F0000}"/>
    <cellStyle name="Normal 2 2 2 2" xfId="64" xr:uid="{00000000-0005-0000-0000-000013000000}"/>
    <cellStyle name="Normal 2 2 2 2 10" xfId="4011" xr:uid="{00000000-0005-0000-0000-0000610F0000}"/>
    <cellStyle name="Normal 2 2 2 2 10 2" xfId="4012" xr:uid="{00000000-0005-0000-0000-0000620F0000}"/>
    <cellStyle name="Normal 2 2 2 2 10 2 2" xfId="4013" xr:uid="{00000000-0005-0000-0000-0000630F0000}"/>
    <cellStyle name="Normal 2 2 2 2 10 3" xfId="4014" xr:uid="{00000000-0005-0000-0000-0000640F0000}"/>
    <cellStyle name="Normal 2 2 2 2 100" xfId="4015" xr:uid="{00000000-0005-0000-0000-0000650F0000}"/>
    <cellStyle name="Normal 2 2 2 2 100 2" xfId="4016" xr:uid="{00000000-0005-0000-0000-0000660F0000}"/>
    <cellStyle name="Normal 2 2 2 2 101" xfId="4017" xr:uid="{00000000-0005-0000-0000-0000670F0000}"/>
    <cellStyle name="Normal 2 2 2 2 101 2" xfId="4018" xr:uid="{00000000-0005-0000-0000-0000680F0000}"/>
    <cellStyle name="Normal 2 2 2 2 102" xfId="4019" xr:uid="{00000000-0005-0000-0000-0000690F0000}"/>
    <cellStyle name="Normal 2 2 2 2 102 2" xfId="4020" xr:uid="{00000000-0005-0000-0000-00006A0F0000}"/>
    <cellStyle name="Normal 2 2 2 2 103" xfId="4021" xr:uid="{00000000-0005-0000-0000-00006B0F0000}"/>
    <cellStyle name="Normal 2 2 2 2 103 2" xfId="4022" xr:uid="{00000000-0005-0000-0000-00006C0F0000}"/>
    <cellStyle name="Normal 2 2 2 2 104" xfId="4023" xr:uid="{00000000-0005-0000-0000-00006D0F0000}"/>
    <cellStyle name="Normal 2 2 2 2 104 2" xfId="4024" xr:uid="{00000000-0005-0000-0000-00006E0F0000}"/>
    <cellStyle name="Normal 2 2 2 2 105" xfId="4025" xr:uid="{00000000-0005-0000-0000-00006F0F0000}"/>
    <cellStyle name="Normal 2 2 2 2 105 2" xfId="4026" xr:uid="{00000000-0005-0000-0000-0000700F0000}"/>
    <cellStyle name="Normal 2 2 2 2 106" xfId="4027" xr:uid="{00000000-0005-0000-0000-0000710F0000}"/>
    <cellStyle name="Normal 2 2 2 2 106 2" xfId="4028" xr:uid="{00000000-0005-0000-0000-0000720F0000}"/>
    <cellStyle name="Normal 2 2 2 2 107" xfId="4029" xr:uid="{00000000-0005-0000-0000-0000730F0000}"/>
    <cellStyle name="Normal 2 2 2 2 107 2" xfId="4030" xr:uid="{00000000-0005-0000-0000-0000740F0000}"/>
    <cellStyle name="Normal 2 2 2 2 108" xfId="4031" xr:uid="{00000000-0005-0000-0000-0000750F0000}"/>
    <cellStyle name="Normal 2 2 2 2 108 2" xfId="4032" xr:uid="{00000000-0005-0000-0000-0000760F0000}"/>
    <cellStyle name="Normal 2 2 2 2 109" xfId="4033" xr:uid="{00000000-0005-0000-0000-0000770F0000}"/>
    <cellStyle name="Normal 2 2 2 2 109 2" xfId="4034" xr:uid="{00000000-0005-0000-0000-0000780F0000}"/>
    <cellStyle name="Normal 2 2 2 2 11" xfId="4035" xr:uid="{00000000-0005-0000-0000-0000790F0000}"/>
    <cellStyle name="Normal 2 2 2 2 11 2" xfId="4036" xr:uid="{00000000-0005-0000-0000-00007A0F0000}"/>
    <cellStyle name="Normal 2 2 2 2 11 2 2" xfId="4037" xr:uid="{00000000-0005-0000-0000-00007B0F0000}"/>
    <cellStyle name="Normal 2 2 2 2 11 3" xfId="4038" xr:uid="{00000000-0005-0000-0000-00007C0F0000}"/>
    <cellStyle name="Normal 2 2 2 2 110" xfId="4039" xr:uid="{00000000-0005-0000-0000-00007D0F0000}"/>
    <cellStyle name="Normal 2 2 2 2 110 2" xfId="4040" xr:uid="{00000000-0005-0000-0000-00007E0F0000}"/>
    <cellStyle name="Normal 2 2 2 2 111" xfId="4041" xr:uid="{00000000-0005-0000-0000-00007F0F0000}"/>
    <cellStyle name="Normal 2 2 2 2 111 2" xfId="4042" xr:uid="{00000000-0005-0000-0000-0000800F0000}"/>
    <cellStyle name="Normal 2 2 2 2 112" xfId="4043" xr:uid="{00000000-0005-0000-0000-0000810F0000}"/>
    <cellStyle name="Normal 2 2 2 2 112 2" xfId="4044" xr:uid="{00000000-0005-0000-0000-0000820F0000}"/>
    <cellStyle name="Normal 2 2 2 2 113" xfId="4045" xr:uid="{00000000-0005-0000-0000-0000830F0000}"/>
    <cellStyle name="Normal 2 2 2 2 113 2" xfId="4046" xr:uid="{00000000-0005-0000-0000-0000840F0000}"/>
    <cellStyle name="Normal 2 2 2 2 114" xfId="4047" xr:uid="{00000000-0005-0000-0000-0000850F0000}"/>
    <cellStyle name="Normal 2 2 2 2 114 2" xfId="4048" xr:uid="{00000000-0005-0000-0000-0000860F0000}"/>
    <cellStyle name="Normal 2 2 2 2 115" xfId="4049" xr:uid="{00000000-0005-0000-0000-0000870F0000}"/>
    <cellStyle name="Normal 2 2 2 2 115 2" xfId="4050" xr:uid="{00000000-0005-0000-0000-0000880F0000}"/>
    <cellStyle name="Normal 2 2 2 2 116" xfId="4051" xr:uid="{00000000-0005-0000-0000-0000890F0000}"/>
    <cellStyle name="Normal 2 2 2 2 116 2" xfId="4052" xr:uid="{00000000-0005-0000-0000-00008A0F0000}"/>
    <cellStyle name="Normal 2 2 2 2 117" xfId="4053" xr:uid="{00000000-0005-0000-0000-00008B0F0000}"/>
    <cellStyle name="Normal 2 2 2 2 117 2" xfId="4054" xr:uid="{00000000-0005-0000-0000-00008C0F0000}"/>
    <cellStyle name="Normal 2 2 2 2 118" xfId="4055" xr:uid="{00000000-0005-0000-0000-00008D0F0000}"/>
    <cellStyle name="Normal 2 2 2 2 118 2" xfId="4056" xr:uid="{00000000-0005-0000-0000-00008E0F0000}"/>
    <cellStyle name="Normal 2 2 2 2 119" xfId="4057" xr:uid="{00000000-0005-0000-0000-00008F0F0000}"/>
    <cellStyle name="Normal 2 2 2 2 119 2" xfId="4058" xr:uid="{00000000-0005-0000-0000-0000900F0000}"/>
    <cellStyle name="Normal 2 2 2 2 12" xfId="4059" xr:uid="{00000000-0005-0000-0000-0000910F0000}"/>
    <cellStyle name="Normal 2 2 2 2 12 2" xfId="4060" xr:uid="{00000000-0005-0000-0000-0000920F0000}"/>
    <cellStyle name="Normal 2 2 2 2 12 2 2" xfId="4061" xr:uid="{00000000-0005-0000-0000-0000930F0000}"/>
    <cellStyle name="Normal 2 2 2 2 12 3" xfId="4062" xr:uid="{00000000-0005-0000-0000-0000940F0000}"/>
    <cellStyle name="Normal 2 2 2 2 120" xfId="4063" xr:uid="{00000000-0005-0000-0000-0000950F0000}"/>
    <cellStyle name="Normal 2 2 2 2 120 2" xfId="4064" xr:uid="{00000000-0005-0000-0000-0000960F0000}"/>
    <cellStyle name="Normal 2 2 2 2 121" xfId="4065" xr:uid="{00000000-0005-0000-0000-0000970F0000}"/>
    <cellStyle name="Normal 2 2 2 2 121 2" xfId="4066" xr:uid="{00000000-0005-0000-0000-0000980F0000}"/>
    <cellStyle name="Normal 2 2 2 2 122" xfId="4067" xr:uid="{00000000-0005-0000-0000-0000990F0000}"/>
    <cellStyle name="Normal 2 2 2 2 122 2" xfId="4068" xr:uid="{00000000-0005-0000-0000-00009A0F0000}"/>
    <cellStyle name="Normal 2 2 2 2 123" xfId="4069" xr:uid="{00000000-0005-0000-0000-00009B0F0000}"/>
    <cellStyle name="Normal 2 2 2 2 123 2" xfId="4070" xr:uid="{00000000-0005-0000-0000-00009C0F0000}"/>
    <cellStyle name="Normal 2 2 2 2 124" xfId="4071" xr:uid="{00000000-0005-0000-0000-00009D0F0000}"/>
    <cellStyle name="Normal 2 2 2 2 124 2" xfId="4072" xr:uid="{00000000-0005-0000-0000-00009E0F0000}"/>
    <cellStyle name="Normal 2 2 2 2 125" xfId="4073" xr:uid="{00000000-0005-0000-0000-00009F0F0000}"/>
    <cellStyle name="Normal 2 2 2 2 125 2" xfId="4074" xr:uid="{00000000-0005-0000-0000-0000A00F0000}"/>
    <cellStyle name="Normal 2 2 2 2 126" xfId="4075" xr:uid="{00000000-0005-0000-0000-0000A10F0000}"/>
    <cellStyle name="Normal 2 2 2 2 126 2" xfId="4076" xr:uid="{00000000-0005-0000-0000-0000A20F0000}"/>
    <cellStyle name="Normal 2 2 2 2 127" xfId="4077" xr:uid="{00000000-0005-0000-0000-0000A30F0000}"/>
    <cellStyle name="Normal 2 2 2 2 127 2" xfId="4078" xr:uid="{00000000-0005-0000-0000-0000A40F0000}"/>
    <cellStyle name="Normal 2 2 2 2 128" xfId="4079" xr:uid="{00000000-0005-0000-0000-0000A50F0000}"/>
    <cellStyle name="Normal 2 2 2 2 128 2" xfId="4080" xr:uid="{00000000-0005-0000-0000-0000A60F0000}"/>
    <cellStyle name="Normal 2 2 2 2 129" xfId="4081" xr:uid="{00000000-0005-0000-0000-0000A70F0000}"/>
    <cellStyle name="Normal 2 2 2 2 129 2" xfId="4082" xr:uid="{00000000-0005-0000-0000-0000A80F0000}"/>
    <cellStyle name="Normal 2 2 2 2 13" xfId="4083" xr:uid="{00000000-0005-0000-0000-0000A90F0000}"/>
    <cellStyle name="Normal 2 2 2 2 13 2" xfId="4084" xr:uid="{00000000-0005-0000-0000-0000AA0F0000}"/>
    <cellStyle name="Normal 2 2 2 2 13 2 2" xfId="4085" xr:uid="{00000000-0005-0000-0000-0000AB0F0000}"/>
    <cellStyle name="Normal 2 2 2 2 13 3" xfId="4086" xr:uid="{00000000-0005-0000-0000-0000AC0F0000}"/>
    <cellStyle name="Normal 2 2 2 2 130" xfId="4087" xr:uid="{00000000-0005-0000-0000-0000AD0F0000}"/>
    <cellStyle name="Normal 2 2 2 2 130 2" xfId="4088" xr:uid="{00000000-0005-0000-0000-0000AE0F0000}"/>
    <cellStyle name="Normal 2 2 2 2 131" xfId="4089" xr:uid="{00000000-0005-0000-0000-0000AF0F0000}"/>
    <cellStyle name="Normal 2 2 2 2 131 2" xfId="4090" xr:uid="{00000000-0005-0000-0000-0000B00F0000}"/>
    <cellStyle name="Normal 2 2 2 2 132" xfId="4091" xr:uid="{00000000-0005-0000-0000-0000B10F0000}"/>
    <cellStyle name="Normal 2 2 2 2 132 2" xfId="4092" xr:uid="{00000000-0005-0000-0000-0000B20F0000}"/>
    <cellStyle name="Normal 2 2 2 2 133" xfId="4093" xr:uid="{00000000-0005-0000-0000-0000B30F0000}"/>
    <cellStyle name="Normal 2 2 2 2 133 2" xfId="4094" xr:uid="{00000000-0005-0000-0000-0000B40F0000}"/>
    <cellStyle name="Normal 2 2 2 2 134" xfId="4095" xr:uid="{00000000-0005-0000-0000-0000B50F0000}"/>
    <cellStyle name="Normal 2 2 2 2 134 2" xfId="4096" xr:uid="{00000000-0005-0000-0000-0000B60F0000}"/>
    <cellStyle name="Normal 2 2 2 2 135" xfId="4097" xr:uid="{00000000-0005-0000-0000-0000B70F0000}"/>
    <cellStyle name="Normal 2 2 2 2 135 2" xfId="4098" xr:uid="{00000000-0005-0000-0000-0000B80F0000}"/>
    <cellStyle name="Normal 2 2 2 2 136" xfId="4099" xr:uid="{00000000-0005-0000-0000-0000B90F0000}"/>
    <cellStyle name="Normal 2 2 2 2 136 2" xfId="4100" xr:uid="{00000000-0005-0000-0000-0000BA0F0000}"/>
    <cellStyle name="Normal 2 2 2 2 137" xfId="4101" xr:uid="{00000000-0005-0000-0000-0000BB0F0000}"/>
    <cellStyle name="Normal 2 2 2 2 137 2" xfId="4102" xr:uid="{00000000-0005-0000-0000-0000BC0F0000}"/>
    <cellStyle name="Normal 2 2 2 2 138" xfId="4103" xr:uid="{00000000-0005-0000-0000-0000BD0F0000}"/>
    <cellStyle name="Normal 2 2 2 2 138 2" xfId="4104" xr:uid="{00000000-0005-0000-0000-0000BE0F0000}"/>
    <cellStyle name="Normal 2 2 2 2 139" xfId="4105" xr:uid="{00000000-0005-0000-0000-0000BF0F0000}"/>
    <cellStyle name="Normal 2 2 2 2 139 2" xfId="4106" xr:uid="{00000000-0005-0000-0000-0000C00F0000}"/>
    <cellStyle name="Normal 2 2 2 2 14" xfId="4107" xr:uid="{00000000-0005-0000-0000-0000C10F0000}"/>
    <cellStyle name="Normal 2 2 2 2 14 2" xfId="4108" xr:uid="{00000000-0005-0000-0000-0000C20F0000}"/>
    <cellStyle name="Normal 2 2 2 2 14 2 2" xfId="4109" xr:uid="{00000000-0005-0000-0000-0000C30F0000}"/>
    <cellStyle name="Normal 2 2 2 2 14 3" xfId="4110" xr:uid="{00000000-0005-0000-0000-0000C40F0000}"/>
    <cellStyle name="Normal 2 2 2 2 140" xfId="4111" xr:uid="{00000000-0005-0000-0000-0000C50F0000}"/>
    <cellStyle name="Normal 2 2 2 2 140 2" xfId="4112" xr:uid="{00000000-0005-0000-0000-0000C60F0000}"/>
    <cellStyle name="Normal 2 2 2 2 141" xfId="4113" xr:uid="{00000000-0005-0000-0000-0000C70F0000}"/>
    <cellStyle name="Normal 2 2 2 2 141 2" xfId="4114" xr:uid="{00000000-0005-0000-0000-0000C80F0000}"/>
    <cellStyle name="Normal 2 2 2 2 142" xfId="4115" xr:uid="{00000000-0005-0000-0000-0000C90F0000}"/>
    <cellStyle name="Normal 2 2 2 2 142 2" xfId="4116" xr:uid="{00000000-0005-0000-0000-0000CA0F0000}"/>
    <cellStyle name="Normal 2 2 2 2 143" xfId="4117" xr:uid="{00000000-0005-0000-0000-0000CB0F0000}"/>
    <cellStyle name="Normal 2 2 2 2 143 2" xfId="4118" xr:uid="{00000000-0005-0000-0000-0000CC0F0000}"/>
    <cellStyle name="Normal 2 2 2 2 144" xfId="4119" xr:uid="{00000000-0005-0000-0000-0000CD0F0000}"/>
    <cellStyle name="Normal 2 2 2 2 145" xfId="4120" xr:uid="{00000000-0005-0000-0000-0000CE0F0000}"/>
    <cellStyle name="Normal 2 2 2 2 146" xfId="4121" xr:uid="{00000000-0005-0000-0000-0000CF0F0000}"/>
    <cellStyle name="Normal 2 2 2 2 147" xfId="4122" xr:uid="{00000000-0005-0000-0000-0000D00F0000}"/>
    <cellStyle name="Normal 2 2 2 2 148" xfId="4010" xr:uid="{00000000-0005-0000-0000-0000600F0000}"/>
    <cellStyle name="Normal 2 2 2 2 15" xfId="4123" xr:uid="{00000000-0005-0000-0000-0000D10F0000}"/>
    <cellStyle name="Normal 2 2 2 2 15 2" xfId="4124" xr:uid="{00000000-0005-0000-0000-0000D20F0000}"/>
    <cellStyle name="Normal 2 2 2 2 15 2 2" xfId="4125" xr:uid="{00000000-0005-0000-0000-0000D30F0000}"/>
    <cellStyle name="Normal 2 2 2 2 15 3" xfId="4126" xr:uid="{00000000-0005-0000-0000-0000D40F0000}"/>
    <cellStyle name="Normal 2 2 2 2 16" xfId="4127" xr:uid="{00000000-0005-0000-0000-0000D50F0000}"/>
    <cellStyle name="Normal 2 2 2 2 16 2" xfId="4128" xr:uid="{00000000-0005-0000-0000-0000D60F0000}"/>
    <cellStyle name="Normal 2 2 2 2 16 2 2" xfId="4129" xr:uid="{00000000-0005-0000-0000-0000D70F0000}"/>
    <cellStyle name="Normal 2 2 2 2 16 3" xfId="4130" xr:uid="{00000000-0005-0000-0000-0000D80F0000}"/>
    <cellStyle name="Normal 2 2 2 2 17" xfId="4131" xr:uid="{00000000-0005-0000-0000-0000D90F0000}"/>
    <cellStyle name="Normal 2 2 2 2 17 2" xfId="4132" xr:uid="{00000000-0005-0000-0000-0000DA0F0000}"/>
    <cellStyle name="Normal 2 2 2 2 17 2 2" xfId="4133" xr:uid="{00000000-0005-0000-0000-0000DB0F0000}"/>
    <cellStyle name="Normal 2 2 2 2 17 3" xfId="4134" xr:uid="{00000000-0005-0000-0000-0000DC0F0000}"/>
    <cellStyle name="Normal 2 2 2 2 18" xfId="4135" xr:uid="{00000000-0005-0000-0000-0000DD0F0000}"/>
    <cellStyle name="Normal 2 2 2 2 18 2" xfId="4136" xr:uid="{00000000-0005-0000-0000-0000DE0F0000}"/>
    <cellStyle name="Normal 2 2 2 2 18 2 2" xfId="4137" xr:uid="{00000000-0005-0000-0000-0000DF0F0000}"/>
    <cellStyle name="Normal 2 2 2 2 18 3" xfId="4138" xr:uid="{00000000-0005-0000-0000-0000E00F0000}"/>
    <cellStyle name="Normal 2 2 2 2 19" xfId="4139" xr:uid="{00000000-0005-0000-0000-0000E10F0000}"/>
    <cellStyle name="Normal 2 2 2 2 19 2" xfId="4140" xr:uid="{00000000-0005-0000-0000-0000E20F0000}"/>
    <cellStyle name="Normal 2 2 2 2 19 2 2" xfId="4141" xr:uid="{00000000-0005-0000-0000-0000E30F0000}"/>
    <cellStyle name="Normal 2 2 2 2 19 3" xfId="4142" xr:uid="{00000000-0005-0000-0000-0000E40F0000}"/>
    <cellStyle name="Normal 2 2 2 2 2" xfId="4143" xr:uid="{00000000-0005-0000-0000-0000E50F0000}"/>
    <cellStyle name="Normal 2 2 2 2 2 2" xfId="4144" xr:uid="{00000000-0005-0000-0000-0000E60F0000}"/>
    <cellStyle name="Normal 2 2 2 2 2 2 2" xfId="4145" xr:uid="{00000000-0005-0000-0000-0000E70F0000}"/>
    <cellStyle name="Normal 2 2 2 2 2 2 3" xfId="4146" xr:uid="{00000000-0005-0000-0000-0000E80F0000}"/>
    <cellStyle name="Normal 2 2 2 2 2 3" xfId="4147" xr:uid="{00000000-0005-0000-0000-0000E90F0000}"/>
    <cellStyle name="Normal 2 2 2 2 2 3 2" xfId="4148" xr:uid="{00000000-0005-0000-0000-0000EA0F0000}"/>
    <cellStyle name="Normal 2 2 2 2 2 4" xfId="4149" xr:uid="{00000000-0005-0000-0000-0000EB0F0000}"/>
    <cellStyle name="Normal 2 2 2 2 2 5" xfId="4150" xr:uid="{00000000-0005-0000-0000-0000EC0F0000}"/>
    <cellStyle name="Normal 2 2 2 2 2 6" xfId="4151" xr:uid="{00000000-0005-0000-0000-0000ED0F0000}"/>
    <cellStyle name="Normal 2 2 2 2 2 7" xfId="4152" xr:uid="{00000000-0005-0000-0000-0000EE0F0000}"/>
    <cellStyle name="Normal 2 2 2 2 20" xfId="4153" xr:uid="{00000000-0005-0000-0000-0000EF0F0000}"/>
    <cellStyle name="Normal 2 2 2 2 20 2" xfId="4154" xr:uid="{00000000-0005-0000-0000-0000F00F0000}"/>
    <cellStyle name="Normal 2 2 2 2 20 2 2" xfId="4155" xr:uid="{00000000-0005-0000-0000-0000F10F0000}"/>
    <cellStyle name="Normal 2 2 2 2 20 3" xfId="4156" xr:uid="{00000000-0005-0000-0000-0000F20F0000}"/>
    <cellStyle name="Normal 2 2 2 2 21" xfId="4157" xr:uid="{00000000-0005-0000-0000-0000F30F0000}"/>
    <cellStyle name="Normal 2 2 2 2 21 2" xfId="4158" xr:uid="{00000000-0005-0000-0000-0000F40F0000}"/>
    <cellStyle name="Normal 2 2 2 2 21 2 2" xfId="4159" xr:uid="{00000000-0005-0000-0000-0000F50F0000}"/>
    <cellStyle name="Normal 2 2 2 2 21 3" xfId="4160" xr:uid="{00000000-0005-0000-0000-0000F60F0000}"/>
    <cellStyle name="Normal 2 2 2 2 22" xfId="4161" xr:uid="{00000000-0005-0000-0000-0000F70F0000}"/>
    <cellStyle name="Normal 2 2 2 2 22 2" xfId="4162" xr:uid="{00000000-0005-0000-0000-0000F80F0000}"/>
    <cellStyle name="Normal 2 2 2 2 22 2 2" xfId="4163" xr:uid="{00000000-0005-0000-0000-0000F90F0000}"/>
    <cellStyle name="Normal 2 2 2 2 22 3" xfId="4164" xr:uid="{00000000-0005-0000-0000-0000FA0F0000}"/>
    <cellStyle name="Normal 2 2 2 2 23" xfId="4165" xr:uid="{00000000-0005-0000-0000-0000FB0F0000}"/>
    <cellStyle name="Normal 2 2 2 2 23 2" xfId="4166" xr:uid="{00000000-0005-0000-0000-0000FC0F0000}"/>
    <cellStyle name="Normal 2 2 2 2 23 2 2" xfId="4167" xr:uid="{00000000-0005-0000-0000-0000FD0F0000}"/>
    <cellStyle name="Normal 2 2 2 2 23 3" xfId="4168" xr:uid="{00000000-0005-0000-0000-0000FE0F0000}"/>
    <cellStyle name="Normal 2 2 2 2 24" xfId="4169" xr:uid="{00000000-0005-0000-0000-0000FF0F0000}"/>
    <cellStyle name="Normal 2 2 2 2 24 2" xfId="4170" xr:uid="{00000000-0005-0000-0000-000000100000}"/>
    <cellStyle name="Normal 2 2 2 2 24 2 2" xfId="4171" xr:uid="{00000000-0005-0000-0000-000001100000}"/>
    <cellStyle name="Normal 2 2 2 2 24 3" xfId="4172" xr:uid="{00000000-0005-0000-0000-000002100000}"/>
    <cellStyle name="Normal 2 2 2 2 25" xfId="4173" xr:uid="{00000000-0005-0000-0000-000003100000}"/>
    <cellStyle name="Normal 2 2 2 2 25 2" xfId="4174" xr:uid="{00000000-0005-0000-0000-000004100000}"/>
    <cellStyle name="Normal 2 2 2 2 25 2 2" xfId="4175" xr:uid="{00000000-0005-0000-0000-000005100000}"/>
    <cellStyle name="Normal 2 2 2 2 25 3" xfId="4176" xr:uid="{00000000-0005-0000-0000-000006100000}"/>
    <cellStyle name="Normal 2 2 2 2 26" xfId="4177" xr:uid="{00000000-0005-0000-0000-000007100000}"/>
    <cellStyle name="Normal 2 2 2 2 26 2" xfId="4178" xr:uid="{00000000-0005-0000-0000-000008100000}"/>
    <cellStyle name="Normal 2 2 2 2 26 2 2" xfId="4179" xr:uid="{00000000-0005-0000-0000-000009100000}"/>
    <cellStyle name="Normal 2 2 2 2 26 3" xfId="4180" xr:uid="{00000000-0005-0000-0000-00000A100000}"/>
    <cellStyle name="Normal 2 2 2 2 27" xfId="4181" xr:uid="{00000000-0005-0000-0000-00000B100000}"/>
    <cellStyle name="Normal 2 2 2 2 27 2" xfId="4182" xr:uid="{00000000-0005-0000-0000-00000C100000}"/>
    <cellStyle name="Normal 2 2 2 2 27 2 2" xfId="4183" xr:uid="{00000000-0005-0000-0000-00000D100000}"/>
    <cellStyle name="Normal 2 2 2 2 27 3" xfId="4184" xr:uid="{00000000-0005-0000-0000-00000E100000}"/>
    <cellStyle name="Normal 2 2 2 2 28" xfId="4185" xr:uid="{00000000-0005-0000-0000-00000F100000}"/>
    <cellStyle name="Normal 2 2 2 2 28 2" xfId="4186" xr:uid="{00000000-0005-0000-0000-000010100000}"/>
    <cellStyle name="Normal 2 2 2 2 28 2 2" xfId="4187" xr:uid="{00000000-0005-0000-0000-000011100000}"/>
    <cellStyle name="Normal 2 2 2 2 28 3" xfId="4188" xr:uid="{00000000-0005-0000-0000-000012100000}"/>
    <cellStyle name="Normal 2 2 2 2 29" xfId="4189" xr:uid="{00000000-0005-0000-0000-000013100000}"/>
    <cellStyle name="Normal 2 2 2 2 29 2" xfId="4190" xr:uid="{00000000-0005-0000-0000-000014100000}"/>
    <cellStyle name="Normal 2 2 2 2 29 2 2" xfId="4191" xr:uid="{00000000-0005-0000-0000-000015100000}"/>
    <cellStyle name="Normal 2 2 2 2 29 3" xfId="4192" xr:uid="{00000000-0005-0000-0000-000016100000}"/>
    <cellStyle name="Normal 2 2 2 2 3" xfId="4193" xr:uid="{00000000-0005-0000-0000-000017100000}"/>
    <cellStyle name="Normal 2 2 2 2 3 10" xfId="4194" xr:uid="{00000000-0005-0000-0000-000018100000}"/>
    <cellStyle name="Normal 2 2 2 2 3 11" xfId="4195" xr:uid="{00000000-0005-0000-0000-000019100000}"/>
    <cellStyle name="Normal 2 2 2 2 3 2" xfId="4196" xr:uid="{00000000-0005-0000-0000-00001A100000}"/>
    <cellStyle name="Normal 2 2 2 2 3 2 2" xfId="4197" xr:uid="{00000000-0005-0000-0000-00001B100000}"/>
    <cellStyle name="Normal 2 2 2 2 3 2 3" xfId="4198" xr:uid="{00000000-0005-0000-0000-00001C100000}"/>
    <cellStyle name="Normal 2 2 2 2 3 3" xfId="4199" xr:uid="{00000000-0005-0000-0000-00001D100000}"/>
    <cellStyle name="Normal 2 2 2 2 3 4" xfId="4200" xr:uid="{00000000-0005-0000-0000-00001E100000}"/>
    <cellStyle name="Normal 2 2 2 2 3 5" xfId="4201" xr:uid="{00000000-0005-0000-0000-00001F100000}"/>
    <cellStyle name="Normal 2 2 2 2 3 6" xfId="4202" xr:uid="{00000000-0005-0000-0000-000020100000}"/>
    <cellStyle name="Normal 2 2 2 2 3 7" xfId="4203" xr:uid="{00000000-0005-0000-0000-000021100000}"/>
    <cellStyle name="Normal 2 2 2 2 3 8" xfId="4204" xr:uid="{00000000-0005-0000-0000-000022100000}"/>
    <cellStyle name="Normal 2 2 2 2 3 9" xfId="4205" xr:uid="{00000000-0005-0000-0000-000023100000}"/>
    <cellStyle name="Normal 2 2 2 2 30" xfId="4206" xr:uid="{00000000-0005-0000-0000-000024100000}"/>
    <cellStyle name="Normal 2 2 2 2 30 2" xfId="4207" xr:uid="{00000000-0005-0000-0000-000025100000}"/>
    <cellStyle name="Normal 2 2 2 2 30 2 2" xfId="4208" xr:uid="{00000000-0005-0000-0000-000026100000}"/>
    <cellStyle name="Normal 2 2 2 2 30 3" xfId="4209" xr:uid="{00000000-0005-0000-0000-000027100000}"/>
    <cellStyle name="Normal 2 2 2 2 31" xfId="4210" xr:uid="{00000000-0005-0000-0000-000028100000}"/>
    <cellStyle name="Normal 2 2 2 2 31 2" xfId="4211" xr:uid="{00000000-0005-0000-0000-000029100000}"/>
    <cellStyle name="Normal 2 2 2 2 31 2 2" xfId="4212" xr:uid="{00000000-0005-0000-0000-00002A100000}"/>
    <cellStyle name="Normal 2 2 2 2 31 3" xfId="4213" xr:uid="{00000000-0005-0000-0000-00002B100000}"/>
    <cellStyle name="Normal 2 2 2 2 32" xfId="4214" xr:uid="{00000000-0005-0000-0000-00002C100000}"/>
    <cellStyle name="Normal 2 2 2 2 32 2" xfId="4215" xr:uid="{00000000-0005-0000-0000-00002D100000}"/>
    <cellStyle name="Normal 2 2 2 2 32 2 2" xfId="4216" xr:uid="{00000000-0005-0000-0000-00002E100000}"/>
    <cellStyle name="Normal 2 2 2 2 32 3" xfId="4217" xr:uid="{00000000-0005-0000-0000-00002F100000}"/>
    <cellStyle name="Normal 2 2 2 2 33" xfId="4218" xr:uid="{00000000-0005-0000-0000-000030100000}"/>
    <cellStyle name="Normal 2 2 2 2 33 2" xfId="4219" xr:uid="{00000000-0005-0000-0000-000031100000}"/>
    <cellStyle name="Normal 2 2 2 2 33 2 2" xfId="4220" xr:uid="{00000000-0005-0000-0000-000032100000}"/>
    <cellStyle name="Normal 2 2 2 2 33 3" xfId="4221" xr:uid="{00000000-0005-0000-0000-000033100000}"/>
    <cellStyle name="Normal 2 2 2 2 34" xfId="4222" xr:uid="{00000000-0005-0000-0000-000034100000}"/>
    <cellStyle name="Normal 2 2 2 2 34 2" xfId="4223" xr:uid="{00000000-0005-0000-0000-000035100000}"/>
    <cellStyle name="Normal 2 2 2 2 34 2 2" xfId="4224" xr:uid="{00000000-0005-0000-0000-000036100000}"/>
    <cellStyle name="Normal 2 2 2 2 34 3" xfId="4225" xr:uid="{00000000-0005-0000-0000-000037100000}"/>
    <cellStyle name="Normal 2 2 2 2 35" xfId="4226" xr:uid="{00000000-0005-0000-0000-000038100000}"/>
    <cellStyle name="Normal 2 2 2 2 35 2" xfId="4227" xr:uid="{00000000-0005-0000-0000-000039100000}"/>
    <cellStyle name="Normal 2 2 2 2 35 2 2" xfId="4228" xr:uid="{00000000-0005-0000-0000-00003A100000}"/>
    <cellStyle name="Normal 2 2 2 2 35 3" xfId="4229" xr:uid="{00000000-0005-0000-0000-00003B100000}"/>
    <cellStyle name="Normal 2 2 2 2 36" xfId="4230" xr:uid="{00000000-0005-0000-0000-00003C100000}"/>
    <cellStyle name="Normal 2 2 2 2 36 2" xfId="4231" xr:uid="{00000000-0005-0000-0000-00003D100000}"/>
    <cellStyle name="Normal 2 2 2 2 36 2 2" xfId="4232" xr:uid="{00000000-0005-0000-0000-00003E100000}"/>
    <cellStyle name="Normal 2 2 2 2 36 3" xfId="4233" xr:uid="{00000000-0005-0000-0000-00003F100000}"/>
    <cellStyle name="Normal 2 2 2 2 37" xfId="4234" xr:uid="{00000000-0005-0000-0000-000040100000}"/>
    <cellStyle name="Normal 2 2 2 2 37 2" xfId="4235" xr:uid="{00000000-0005-0000-0000-000041100000}"/>
    <cellStyle name="Normal 2 2 2 2 37 2 2" xfId="4236" xr:uid="{00000000-0005-0000-0000-000042100000}"/>
    <cellStyle name="Normal 2 2 2 2 37 3" xfId="4237" xr:uid="{00000000-0005-0000-0000-000043100000}"/>
    <cellStyle name="Normal 2 2 2 2 38" xfId="4238" xr:uid="{00000000-0005-0000-0000-000044100000}"/>
    <cellStyle name="Normal 2 2 2 2 38 2" xfId="4239" xr:uid="{00000000-0005-0000-0000-000045100000}"/>
    <cellStyle name="Normal 2 2 2 2 38 2 2" xfId="4240" xr:uid="{00000000-0005-0000-0000-000046100000}"/>
    <cellStyle name="Normal 2 2 2 2 38 3" xfId="4241" xr:uid="{00000000-0005-0000-0000-000047100000}"/>
    <cellStyle name="Normal 2 2 2 2 39" xfId="4242" xr:uid="{00000000-0005-0000-0000-000048100000}"/>
    <cellStyle name="Normal 2 2 2 2 39 2" xfId="4243" xr:uid="{00000000-0005-0000-0000-000049100000}"/>
    <cellStyle name="Normal 2 2 2 2 39 2 2" xfId="4244" xr:uid="{00000000-0005-0000-0000-00004A100000}"/>
    <cellStyle name="Normal 2 2 2 2 39 3" xfId="4245" xr:uid="{00000000-0005-0000-0000-00004B100000}"/>
    <cellStyle name="Normal 2 2 2 2 4" xfId="4246" xr:uid="{00000000-0005-0000-0000-00004C100000}"/>
    <cellStyle name="Normal 2 2 2 2 4 2" xfId="4247" xr:uid="{00000000-0005-0000-0000-00004D100000}"/>
    <cellStyle name="Normal 2 2 2 2 4 2 2" xfId="4248" xr:uid="{00000000-0005-0000-0000-00004E100000}"/>
    <cellStyle name="Normal 2 2 2 2 4 3" xfId="4249" xr:uid="{00000000-0005-0000-0000-00004F100000}"/>
    <cellStyle name="Normal 2 2 2 2 40" xfId="4250" xr:uid="{00000000-0005-0000-0000-000050100000}"/>
    <cellStyle name="Normal 2 2 2 2 40 2" xfId="4251" xr:uid="{00000000-0005-0000-0000-000051100000}"/>
    <cellStyle name="Normal 2 2 2 2 40 2 2" xfId="4252" xr:uid="{00000000-0005-0000-0000-000052100000}"/>
    <cellStyle name="Normal 2 2 2 2 40 3" xfId="4253" xr:uid="{00000000-0005-0000-0000-000053100000}"/>
    <cellStyle name="Normal 2 2 2 2 41" xfId="4254" xr:uid="{00000000-0005-0000-0000-000054100000}"/>
    <cellStyle name="Normal 2 2 2 2 41 2" xfId="4255" xr:uid="{00000000-0005-0000-0000-000055100000}"/>
    <cellStyle name="Normal 2 2 2 2 41 2 2" xfId="4256" xr:uid="{00000000-0005-0000-0000-000056100000}"/>
    <cellStyle name="Normal 2 2 2 2 41 3" xfId="4257" xr:uid="{00000000-0005-0000-0000-000057100000}"/>
    <cellStyle name="Normal 2 2 2 2 42" xfId="4258" xr:uid="{00000000-0005-0000-0000-000058100000}"/>
    <cellStyle name="Normal 2 2 2 2 42 2" xfId="4259" xr:uid="{00000000-0005-0000-0000-000059100000}"/>
    <cellStyle name="Normal 2 2 2 2 42 2 2" xfId="4260" xr:uid="{00000000-0005-0000-0000-00005A100000}"/>
    <cellStyle name="Normal 2 2 2 2 42 3" xfId="4261" xr:uid="{00000000-0005-0000-0000-00005B100000}"/>
    <cellStyle name="Normal 2 2 2 2 43" xfId="4262" xr:uid="{00000000-0005-0000-0000-00005C100000}"/>
    <cellStyle name="Normal 2 2 2 2 43 2" xfId="4263" xr:uid="{00000000-0005-0000-0000-00005D100000}"/>
    <cellStyle name="Normal 2 2 2 2 43 2 2" xfId="4264" xr:uid="{00000000-0005-0000-0000-00005E100000}"/>
    <cellStyle name="Normal 2 2 2 2 43 3" xfId="4265" xr:uid="{00000000-0005-0000-0000-00005F100000}"/>
    <cellStyle name="Normal 2 2 2 2 44" xfId="4266" xr:uid="{00000000-0005-0000-0000-000060100000}"/>
    <cellStyle name="Normal 2 2 2 2 44 2" xfId="4267" xr:uid="{00000000-0005-0000-0000-000061100000}"/>
    <cellStyle name="Normal 2 2 2 2 44 2 2" xfId="4268" xr:uid="{00000000-0005-0000-0000-000062100000}"/>
    <cellStyle name="Normal 2 2 2 2 44 3" xfId="4269" xr:uid="{00000000-0005-0000-0000-000063100000}"/>
    <cellStyle name="Normal 2 2 2 2 45" xfId="4270" xr:uid="{00000000-0005-0000-0000-000064100000}"/>
    <cellStyle name="Normal 2 2 2 2 45 2" xfId="4271" xr:uid="{00000000-0005-0000-0000-000065100000}"/>
    <cellStyle name="Normal 2 2 2 2 45 2 2" xfId="4272" xr:uid="{00000000-0005-0000-0000-000066100000}"/>
    <cellStyle name="Normal 2 2 2 2 45 3" xfId="4273" xr:uid="{00000000-0005-0000-0000-000067100000}"/>
    <cellStyle name="Normal 2 2 2 2 46" xfId="4274" xr:uid="{00000000-0005-0000-0000-000068100000}"/>
    <cellStyle name="Normal 2 2 2 2 46 2" xfId="4275" xr:uid="{00000000-0005-0000-0000-000069100000}"/>
    <cellStyle name="Normal 2 2 2 2 46 2 2" xfId="4276" xr:uid="{00000000-0005-0000-0000-00006A100000}"/>
    <cellStyle name="Normal 2 2 2 2 46 3" xfId="4277" xr:uid="{00000000-0005-0000-0000-00006B100000}"/>
    <cellStyle name="Normal 2 2 2 2 47" xfId="4278" xr:uid="{00000000-0005-0000-0000-00006C100000}"/>
    <cellStyle name="Normal 2 2 2 2 47 2" xfId="4279" xr:uid="{00000000-0005-0000-0000-00006D100000}"/>
    <cellStyle name="Normal 2 2 2 2 47 2 2" xfId="4280" xr:uid="{00000000-0005-0000-0000-00006E100000}"/>
    <cellStyle name="Normal 2 2 2 2 47 3" xfId="4281" xr:uid="{00000000-0005-0000-0000-00006F100000}"/>
    <cellStyle name="Normal 2 2 2 2 48" xfId="4282" xr:uid="{00000000-0005-0000-0000-000070100000}"/>
    <cellStyle name="Normal 2 2 2 2 48 2" xfId="4283" xr:uid="{00000000-0005-0000-0000-000071100000}"/>
    <cellStyle name="Normal 2 2 2 2 48 2 2" xfId="4284" xr:uid="{00000000-0005-0000-0000-000072100000}"/>
    <cellStyle name="Normal 2 2 2 2 48 3" xfId="4285" xr:uid="{00000000-0005-0000-0000-000073100000}"/>
    <cellStyle name="Normal 2 2 2 2 49" xfId="4286" xr:uid="{00000000-0005-0000-0000-000074100000}"/>
    <cellStyle name="Normal 2 2 2 2 49 2" xfId="4287" xr:uid="{00000000-0005-0000-0000-000075100000}"/>
    <cellStyle name="Normal 2 2 2 2 49 2 2" xfId="4288" xr:uid="{00000000-0005-0000-0000-000076100000}"/>
    <cellStyle name="Normal 2 2 2 2 49 3" xfId="4289" xr:uid="{00000000-0005-0000-0000-000077100000}"/>
    <cellStyle name="Normal 2 2 2 2 5" xfId="4290" xr:uid="{00000000-0005-0000-0000-000078100000}"/>
    <cellStyle name="Normal 2 2 2 2 5 2" xfId="4291" xr:uid="{00000000-0005-0000-0000-000079100000}"/>
    <cellStyle name="Normal 2 2 2 2 5 2 2" xfId="4292" xr:uid="{00000000-0005-0000-0000-00007A100000}"/>
    <cellStyle name="Normal 2 2 2 2 5 3" xfId="4293" xr:uid="{00000000-0005-0000-0000-00007B100000}"/>
    <cellStyle name="Normal 2 2 2 2 50" xfId="4294" xr:uid="{00000000-0005-0000-0000-00007C100000}"/>
    <cellStyle name="Normal 2 2 2 2 50 2" xfId="4295" xr:uid="{00000000-0005-0000-0000-00007D100000}"/>
    <cellStyle name="Normal 2 2 2 2 50 2 2" xfId="4296" xr:uid="{00000000-0005-0000-0000-00007E100000}"/>
    <cellStyle name="Normal 2 2 2 2 50 3" xfId="4297" xr:uid="{00000000-0005-0000-0000-00007F100000}"/>
    <cellStyle name="Normal 2 2 2 2 51" xfId="4298" xr:uid="{00000000-0005-0000-0000-000080100000}"/>
    <cellStyle name="Normal 2 2 2 2 51 2" xfId="4299" xr:uid="{00000000-0005-0000-0000-000081100000}"/>
    <cellStyle name="Normal 2 2 2 2 51 2 2" xfId="4300" xr:uid="{00000000-0005-0000-0000-000082100000}"/>
    <cellStyle name="Normal 2 2 2 2 51 3" xfId="4301" xr:uid="{00000000-0005-0000-0000-000083100000}"/>
    <cellStyle name="Normal 2 2 2 2 52" xfId="4302" xr:uid="{00000000-0005-0000-0000-000084100000}"/>
    <cellStyle name="Normal 2 2 2 2 52 2" xfId="4303" xr:uid="{00000000-0005-0000-0000-000085100000}"/>
    <cellStyle name="Normal 2 2 2 2 52 2 2" xfId="4304" xr:uid="{00000000-0005-0000-0000-000086100000}"/>
    <cellStyle name="Normal 2 2 2 2 52 3" xfId="4305" xr:uid="{00000000-0005-0000-0000-000087100000}"/>
    <cellStyle name="Normal 2 2 2 2 53" xfId="4306" xr:uid="{00000000-0005-0000-0000-000088100000}"/>
    <cellStyle name="Normal 2 2 2 2 53 2" xfId="4307" xr:uid="{00000000-0005-0000-0000-000089100000}"/>
    <cellStyle name="Normal 2 2 2 2 53 2 2" xfId="4308" xr:uid="{00000000-0005-0000-0000-00008A100000}"/>
    <cellStyle name="Normal 2 2 2 2 53 3" xfId="4309" xr:uid="{00000000-0005-0000-0000-00008B100000}"/>
    <cellStyle name="Normal 2 2 2 2 54" xfId="4310" xr:uid="{00000000-0005-0000-0000-00008C100000}"/>
    <cellStyle name="Normal 2 2 2 2 54 2" xfId="4311" xr:uid="{00000000-0005-0000-0000-00008D100000}"/>
    <cellStyle name="Normal 2 2 2 2 54 2 2" xfId="4312" xr:uid="{00000000-0005-0000-0000-00008E100000}"/>
    <cellStyle name="Normal 2 2 2 2 54 3" xfId="4313" xr:uid="{00000000-0005-0000-0000-00008F100000}"/>
    <cellStyle name="Normal 2 2 2 2 55" xfId="4314" xr:uid="{00000000-0005-0000-0000-000090100000}"/>
    <cellStyle name="Normal 2 2 2 2 55 2" xfId="4315" xr:uid="{00000000-0005-0000-0000-000091100000}"/>
    <cellStyle name="Normal 2 2 2 2 55 2 2" xfId="4316" xr:uid="{00000000-0005-0000-0000-000092100000}"/>
    <cellStyle name="Normal 2 2 2 2 55 3" xfId="4317" xr:uid="{00000000-0005-0000-0000-000093100000}"/>
    <cellStyle name="Normal 2 2 2 2 56" xfId="4318" xr:uid="{00000000-0005-0000-0000-000094100000}"/>
    <cellStyle name="Normal 2 2 2 2 56 2" xfId="4319" xr:uid="{00000000-0005-0000-0000-000095100000}"/>
    <cellStyle name="Normal 2 2 2 2 56 2 2" xfId="4320" xr:uid="{00000000-0005-0000-0000-000096100000}"/>
    <cellStyle name="Normal 2 2 2 2 56 3" xfId="4321" xr:uid="{00000000-0005-0000-0000-000097100000}"/>
    <cellStyle name="Normal 2 2 2 2 57" xfId="4322" xr:uid="{00000000-0005-0000-0000-000098100000}"/>
    <cellStyle name="Normal 2 2 2 2 57 2" xfId="4323" xr:uid="{00000000-0005-0000-0000-000099100000}"/>
    <cellStyle name="Normal 2 2 2 2 57 2 2" xfId="4324" xr:uid="{00000000-0005-0000-0000-00009A100000}"/>
    <cellStyle name="Normal 2 2 2 2 57 3" xfId="4325" xr:uid="{00000000-0005-0000-0000-00009B100000}"/>
    <cellStyle name="Normal 2 2 2 2 58" xfId="4326" xr:uid="{00000000-0005-0000-0000-00009C100000}"/>
    <cellStyle name="Normal 2 2 2 2 58 2" xfId="4327" xr:uid="{00000000-0005-0000-0000-00009D100000}"/>
    <cellStyle name="Normal 2 2 2 2 58 2 2" xfId="4328" xr:uid="{00000000-0005-0000-0000-00009E100000}"/>
    <cellStyle name="Normal 2 2 2 2 58 3" xfId="4329" xr:uid="{00000000-0005-0000-0000-00009F100000}"/>
    <cellStyle name="Normal 2 2 2 2 59" xfId="4330" xr:uid="{00000000-0005-0000-0000-0000A0100000}"/>
    <cellStyle name="Normal 2 2 2 2 59 2" xfId="4331" xr:uid="{00000000-0005-0000-0000-0000A1100000}"/>
    <cellStyle name="Normal 2 2 2 2 59 2 2" xfId="4332" xr:uid="{00000000-0005-0000-0000-0000A2100000}"/>
    <cellStyle name="Normal 2 2 2 2 59 3" xfId="4333" xr:uid="{00000000-0005-0000-0000-0000A3100000}"/>
    <cellStyle name="Normal 2 2 2 2 6" xfId="4334" xr:uid="{00000000-0005-0000-0000-0000A4100000}"/>
    <cellStyle name="Normal 2 2 2 2 6 2" xfId="4335" xr:uid="{00000000-0005-0000-0000-0000A5100000}"/>
    <cellStyle name="Normal 2 2 2 2 6 2 2" xfId="4336" xr:uid="{00000000-0005-0000-0000-0000A6100000}"/>
    <cellStyle name="Normal 2 2 2 2 6 3" xfId="4337" xr:uid="{00000000-0005-0000-0000-0000A7100000}"/>
    <cellStyle name="Normal 2 2 2 2 60" xfId="4338" xr:uid="{00000000-0005-0000-0000-0000A8100000}"/>
    <cellStyle name="Normal 2 2 2 2 60 2" xfId="4339" xr:uid="{00000000-0005-0000-0000-0000A9100000}"/>
    <cellStyle name="Normal 2 2 2 2 60 2 2" xfId="4340" xr:uid="{00000000-0005-0000-0000-0000AA100000}"/>
    <cellStyle name="Normal 2 2 2 2 60 3" xfId="4341" xr:uid="{00000000-0005-0000-0000-0000AB100000}"/>
    <cellStyle name="Normal 2 2 2 2 61" xfId="4342" xr:uid="{00000000-0005-0000-0000-0000AC100000}"/>
    <cellStyle name="Normal 2 2 2 2 61 2" xfId="4343" xr:uid="{00000000-0005-0000-0000-0000AD100000}"/>
    <cellStyle name="Normal 2 2 2 2 61 2 2" xfId="4344" xr:uid="{00000000-0005-0000-0000-0000AE100000}"/>
    <cellStyle name="Normal 2 2 2 2 61 3" xfId="4345" xr:uid="{00000000-0005-0000-0000-0000AF100000}"/>
    <cellStyle name="Normal 2 2 2 2 62" xfId="4346" xr:uid="{00000000-0005-0000-0000-0000B0100000}"/>
    <cellStyle name="Normal 2 2 2 2 62 2" xfId="4347" xr:uid="{00000000-0005-0000-0000-0000B1100000}"/>
    <cellStyle name="Normal 2 2 2 2 63" xfId="4348" xr:uid="{00000000-0005-0000-0000-0000B2100000}"/>
    <cellStyle name="Normal 2 2 2 2 63 2" xfId="4349" xr:uid="{00000000-0005-0000-0000-0000B3100000}"/>
    <cellStyle name="Normal 2 2 2 2 63 3" xfId="4350" xr:uid="{00000000-0005-0000-0000-0000B4100000}"/>
    <cellStyle name="Normal 2 2 2 2 64" xfId="4351" xr:uid="{00000000-0005-0000-0000-0000B5100000}"/>
    <cellStyle name="Normal 2 2 2 2 64 2" xfId="4352" xr:uid="{00000000-0005-0000-0000-0000B6100000}"/>
    <cellStyle name="Normal 2 2 2 2 65" xfId="4353" xr:uid="{00000000-0005-0000-0000-0000B7100000}"/>
    <cellStyle name="Normal 2 2 2 2 65 2" xfId="4354" xr:uid="{00000000-0005-0000-0000-0000B8100000}"/>
    <cellStyle name="Normal 2 2 2 2 66" xfId="4355" xr:uid="{00000000-0005-0000-0000-0000B9100000}"/>
    <cellStyle name="Normal 2 2 2 2 66 2" xfId="4356" xr:uid="{00000000-0005-0000-0000-0000BA100000}"/>
    <cellStyle name="Normal 2 2 2 2 67" xfId="4357" xr:uid="{00000000-0005-0000-0000-0000BB100000}"/>
    <cellStyle name="Normal 2 2 2 2 67 2" xfId="4358" xr:uid="{00000000-0005-0000-0000-0000BC100000}"/>
    <cellStyle name="Normal 2 2 2 2 68" xfId="4359" xr:uid="{00000000-0005-0000-0000-0000BD100000}"/>
    <cellStyle name="Normal 2 2 2 2 68 2" xfId="4360" xr:uid="{00000000-0005-0000-0000-0000BE100000}"/>
    <cellStyle name="Normal 2 2 2 2 69" xfId="4361" xr:uid="{00000000-0005-0000-0000-0000BF100000}"/>
    <cellStyle name="Normal 2 2 2 2 69 2" xfId="4362" xr:uid="{00000000-0005-0000-0000-0000C0100000}"/>
    <cellStyle name="Normal 2 2 2 2 7" xfId="4363" xr:uid="{00000000-0005-0000-0000-0000C1100000}"/>
    <cellStyle name="Normal 2 2 2 2 7 2" xfId="4364" xr:uid="{00000000-0005-0000-0000-0000C2100000}"/>
    <cellStyle name="Normal 2 2 2 2 7 2 2" xfId="4365" xr:uid="{00000000-0005-0000-0000-0000C3100000}"/>
    <cellStyle name="Normal 2 2 2 2 7 3" xfId="4366" xr:uid="{00000000-0005-0000-0000-0000C4100000}"/>
    <cellStyle name="Normal 2 2 2 2 70" xfId="4367" xr:uid="{00000000-0005-0000-0000-0000C5100000}"/>
    <cellStyle name="Normal 2 2 2 2 70 2" xfId="4368" xr:uid="{00000000-0005-0000-0000-0000C6100000}"/>
    <cellStyle name="Normal 2 2 2 2 71" xfId="4369" xr:uid="{00000000-0005-0000-0000-0000C7100000}"/>
    <cellStyle name="Normal 2 2 2 2 71 2" xfId="4370" xr:uid="{00000000-0005-0000-0000-0000C8100000}"/>
    <cellStyle name="Normal 2 2 2 2 72" xfId="4371" xr:uid="{00000000-0005-0000-0000-0000C9100000}"/>
    <cellStyle name="Normal 2 2 2 2 72 2" xfId="4372" xr:uid="{00000000-0005-0000-0000-0000CA100000}"/>
    <cellStyle name="Normal 2 2 2 2 73" xfId="4373" xr:uid="{00000000-0005-0000-0000-0000CB100000}"/>
    <cellStyle name="Normal 2 2 2 2 73 2" xfId="4374" xr:uid="{00000000-0005-0000-0000-0000CC100000}"/>
    <cellStyle name="Normal 2 2 2 2 74" xfId="4375" xr:uid="{00000000-0005-0000-0000-0000CD100000}"/>
    <cellStyle name="Normal 2 2 2 2 74 2" xfId="4376" xr:uid="{00000000-0005-0000-0000-0000CE100000}"/>
    <cellStyle name="Normal 2 2 2 2 75" xfId="4377" xr:uid="{00000000-0005-0000-0000-0000CF100000}"/>
    <cellStyle name="Normal 2 2 2 2 75 2" xfId="4378" xr:uid="{00000000-0005-0000-0000-0000D0100000}"/>
    <cellStyle name="Normal 2 2 2 2 76" xfId="4379" xr:uid="{00000000-0005-0000-0000-0000D1100000}"/>
    <cellStyle name="Normal 2 2 2 2 76 2" xfId="4380" xr:uid="{00000000-0005-0000-0000-0000D2100000}"/>
    <cellStyle name="Normal 2 2 2 2 77" xfId="4381" xr:uid="{00000000-0005-0000-0000-0000D3100000}"/>
    <cellStyle name="Normal 2 2 2 2 77 2" xfId="4382" xr:uid="{00000000-0005-0000-0000-0000D4100000}"/>
    <cellStyle name="Normal 2 2 2 2 78" xfId="4383" xr:uid="{00000000-0005-0000-0000-0000D5100000}"/>
    <cellStyle name="Normal 2 2 2 2 78 2" xfId="4384" xr:uid="{00000000-0005-0000-0000-0000D6100000}"/>
    <cellStyle name="Normal 2 2 2 2 79" xfId="4385" xr:uid="{00000000-0005-0000-0000-0000D7100000}"/>
    <cellStyle name="Normal 2 2 2 2 79 2" xfId="4386" xr:uid="{00000000-0005-0000-0000-0000D8100000}"/>
    <cellStyle name="Normal 2 2 2 2 8" xfId="4387" xr:uid="{00000000-0005-0000-0000-0000D9100000}"/>
    <cellStyle name="Normal 2 2 2 2 8 2" xfId="4388" xr:uid="{00000000-0005-0000-0000-0000DA100000}"/>
    <cellStyle name="Normal 2 2 2 2 8 2 2" xfId="4389" xr:uid="{00000000-0005-0000-0000-0000DB100000}"/>
    <cellStyle name="Normal 2 2 2 2 8 3" xfId="4390" xr:uid="{00000000-0005-0000-0000-0000DC100000}"/>
    <cellStyle name="Normal 2 2 2 2 80" xfId="4391" xr:uid="{00000000-0005-0000-0000-0000DD100000}"/>
    <cellStyle name="Normal 2 2 2 2 80 2" xfId="4392" xr:uid="{00000000-0005-0000-0000-0000DE100000}"/>
    <cellStyle name="Normal 2 2 2 2 81" xfId="4393" xr:uid="{00000000-0005-0000-0000-0000DF100000}"/>
    <cellStyle name="Normal 2 2 2 2 81 2" xfId="4394" xr:uid="{00000000-0005-0000-0000-0000E0100000}"/>
    <cellStyle name="Normal 2 2 2 2 82" xfId="4395" xr:uid="{00000000-0005-0000-0000-0000E1100000}"/>
    <cellStyle name="Normal 2 2 2 2 82 2" xfId="4396" xr:uid="{00000000-0005-0000-0000-0000E2100000}"/>
    <cellStyle name="Normal 2 2 2 2 83" xfId="4397" xr:uid="{00000000-0005-0000-0000-0000E3100000}"/>
    <cellStyle name="Normal 2 2 2 2 83 2" xfId="4398" xr:uid="{00000000-0005-0000-0000-0000E4100000}"/>
    <cellStyle name="Normal 2 2 2 2 84" xfId="4399" xr:uid="{00000000-0005-0000-0000-0000E5100000}"/>
    <cellStyle name="Normal 2 2 2 2 84 2" xfId="4400" xr:uid="{00000000-0005-0000-0000-0000E6100000}"/>
    <cellStyle name="Normal 2 2 2 2 85" xfId="4401" xr:uid="{00000000-0005-0000-0000-0000E7100000}"/>
    <cellStyle name="Normal 2 2 2 2 85 2" xfId="4402" xr:uid="{00000000-0005-0000-0000-0000E8100000}"/>
    <cellStyle name="Normal 2 2 2 2 86" xfId="4403" xr:uid="{00000000-0005-0000-0000-0000E9100000}"/>
    <cellStyle name="Normal 2 2 2 2 86 2" xfId="4404" xr:uid="{00000000-0005-0000-0000-0000EA100000}"/>
    <cellStyle name="Normal 2 2 2 2 87" xfId="4405" xr:uid="{00000000-0005-0000-0000-0000EB100000}"/>
    <cellStyle name="Normal 2 2 2 2 87 2" xfId="4406" xr:uid="{00000000-0005-0000-0000-0000EC100000}"/>
    <cellStyle name="Normal 2 2 2 2 88" xfId="4407" xr:uid="{00000000-0005-0000-0000-0000ED100000}"/>
    <cellStyle name="Normal 2 2 2 2 88 2" xfId="4408" xr:uid="{00000000-0005-0000-0000-0000EE100000}"/>
    <cellStyle name="Normal 2 2 2 2 89" xfId="4409" xr:uid="{00000000-0005-0000-0000-0000EF100000}"/>
    <cellStyle name="Normal 2 2 2 2 89 2" xfId="4410" xr:uid="{00000000-0005-0000-0000-0000F0100000}"/>
    <cellStyle name="Normal 2 2 2 2 9" xfId="4411" xr:uid="{00000000-0005-0000-0000-0000F1100000}"/>
    <cellStyle name="Normal 2 2 2 2 9 2" xfId="4412" xr:uid="{00000000-0005-0000-0000-0000F2100000}"/>
    <cellStyle name="Normal 2 2 2 2 9 2 2" xfId="4413" xr:uid="{00000000-0005-0000-0000-0000F3100000}"/>
    <cellStyle name="Normal 2 2 2 2 9 3" xfId="4414" xr:uid="{00000000-0005-0000-0000-0000F4100000}"/>
    <cellStyle name="Normal 2 2 2 2 90" xfId="4415" xr:uid="{00000000-0005-0000-0000-0000F5100000}"/>
    <cellStyle name="Normal 2 2 2 2 90 2" xfId="4416" xr:uid="{00000000-0005-0000-0000-0000F6100000}"/>
    <cellStyle name="Normal 2 2 2 2 91" xfId="4417" xr:uid="{00000000-0005-0000-0000-0000F7100000}"/>
    <cellStyle name="Normal 2 2 2 2 91 2" xfId="4418" xr:uid="{00000000-0005-0000-0000-0000F8100000}"/>
    <cellStyle name="Normal 2 2 2 2 92" xfId="4419" xr:uid="{00000000-0005-0000-0000-0000F9100000}"/>
    <cellStyle name="Normal 2 2 2 2 92 2" xfId="4420" xr:uid="{00000000-0005-0000-0000-0000FA100000}"/>
    <cellStyle name="Normal 2 2 2 2 92 3" xfId="4421" xr:uid="{00000000-0005-0000-0000-0000FB100000}"/>
    <cellStyle name="Normal 2 2 2 2 93" xfId="4422" xr:uid="{00000000-0005-0000-0000-0000FC100000}"/>
    <cellStyle name="Normal 2 2 2 2 93 2" xfId="4423" xr:uid="{00000000-0005-0000-0000-0000FD100000}"/>
    <cellStyle name="Normal 2 2 2 2 94" xfId="4424" xr:uid="{00000000-0005-0000-0000-0000FE100000}"/>
    <cellStyle name="Normal 2 2 2 2 94 2" xfId="4425" xr:uid="{00000000-0005-0000-0000-0000FF100000}"/>
    <cellStyle name="Normal 2 2 2 2 95" xfId="4426" xr:uid="{00000000-0005-0000-0000-000000110000}"/>
    <cellStyle name="Normal 2 2 2 2 95 2" xfId="4427" xr:uid="{00000000-0005-0000-0000-000001110000}"/>
    <cellStyle name="Normal 2 2 2 2 96" xfId="4428" xr:uid="{00000000-0005-0000-0000-000002110000}"/>
    <cellStyle name="Normal 2 2 2 2 96 2" xfId="4429" xr:uid="{00000000-0005-0000-0000-000003110000}"/>
    <cellStyle name="Normal 2 2 2 2 97" xfId="4430" xr:uid="{00000000-0005-0000-0000-000004110000}"/>
    <cellStyle name="Normal 2 2 2 2 97 2" xfId="4431" xr:uid="{00000000-0005-0000-0000-000005110000}"/>
    <cellStyle name="Normal 2 2 2 2 98" xfId="4432" xr:uid="{00000000-0005-0000-0000-000006110000}"/>
    <cellStyle name="Normal 2 2 2 2 98 2" xfId="4433" xr:uid="{00000000-0005-0000-0000-000007110000}"/>
    <cellStyle name="Normal 2 2 2 2 99" xfId="4434" xr:uid="{00000000-0005-0000-0000-000008110000}"/>
    <cellStyle name="Normal 2 2 2 2 99 2" xfId="4435" xr:uid="{00000000-0005-0000-0000-000009110000}"/>
    <cellStyle name="Normal 2 2 2 20" xfId="4436" xr:uid="{00000000-0005-0000-0000-00000A110000}"/>
    <cellStyle name="Normal 2 2 2 20 2" xfId="4437" xr:uid="{00000000-0005-0000-0000-00000B110000}"/>
    <cellStyle name="Normal 2 2 2 21" xfId="4438" xr:uid="{00000000-0005-0000-0000-00000C110000}"/>
    <cellStyle name="Normal 2 2 2 21 2" xfId="4439" xr:uid="{00000000-0005-0000-0000-00000D110000}"/>
    <cellStyle name="Normal 2 2 2 22" xfId="4440" xr:uid="{00000000-0005-0000-0000-00000E110000}"/>
    <cellStyle name="Normal 2 2 2 22 2" xfId="4441" xr:uid="{00000000-0005-0000-0000-00000F110000}"/>
    <cellStyle name="Normal 2 2 2 23" xfId="4442" xr:uid="{00000000-0005-0000-0000-000010110000}"/>
    <cellStyle name="Normal 2 2 2 23 2" xfId="4443" xr:uid="{00000000-0005-0000-0000-000011110000}"/>
    <cellStyle name="Normal 2 2 2 24" xfId="4444" xr:uid="{00000000-0005-0000-0000-000012110000}"/>
    <cellStyle name="Normal 2 2 2 24 2" xfId="4445" xr:uid="{00000000-0005-0000-0000-000013110000}"/>
    <cellStyle name="Normal 2 2 2 25" xfId="4446" xr:uid="{00000000-0005-0000-0000-000014110000}"/>
    <cellStyle name="Normal 2 2 2 25 2" xfId="4447" xr:uid="{00000000-0005-0000-0000-000015110000}"/>
    <cellStyle name="Normal 2 2 2 26" xfId="4448" xr:uid="{00000000-0005-0000-0000-000016110000}"/>
    <cellStyle name="Normal 2 2 2 26 2" xfId="4449" xr:uid="{00000000-0005-0000-0000-000017110000}"/>
    <cellStyle name="Normal 2 2 2 27" xfId="4450" xr:uid="{00000000-0005-0000-0000-000018110000}"/>
    <cellStyle name="Normal 2 2 2 27 2" xfId="4451" xr:uid="{00000000-0005-0000-0000-000019110000}"/>
    <cellStyle name="Normal 2 2 2 28" xfId="4452" xr:uid="{00000000-0005-0000-0000-00001A110000}"/>
    <cellStyle name="Normal 2 2 2 28 2" xfId="4453" xr:uid="{00000000-0005-0000-0000-00001B110000}"/>
    <cellStyle name="Normal 2 2 2 29" xfId="4454" xr:uid="{00000000-0005-0000-0000-00001C110000}"/>
    <cellStyle name="Normal 2 2 2 29 2" xfId="4455" xr:uid="{00000000-0005-0000-0000-00001D110000}"/>
    <cellStyle name="Normal 2 2 2 3" xfId="4456" xr:uid="{00000000-0005-0000-0000-00001E110000}"/>
    <cellStyle name="Normal 2 2 2 3 2" xfId="4457" xr:uid="{00000000-0005-0000-0000-00001F110000}"/>
    <cellStyle name="Normal 2 2 2 3 2 2" xfId="4458" xr:uid="{00000000-0005-0000-0000-000020110000}"/>
    <cellStyle name="Normal 2 2 2 3 2 3" xfId="4459" xr:uid="{00000000-0005-0000-0000-000021110000}"/>
    <cellStyle name="Normal 2 2 2 3 3" xfId="4460" xr:uid="{00000000-0005-0000-0000-000022110000}"/>
    <cellStyle name="Normal 2 2 2 3 3 2" xfId="4461" xr:uid="{00000000-0005-0000-0000-000023110000}"/>
    <cellStyle name="Normal 2 2 2 3 4" xfId="4462" xr:uid="{00000000-0005-0000-0000-000024110000}"/>
    <cellStyle name="Normal 2 2 2 3 5" xfId="4463" xr:uid="{00000000-0005-0000-0000-000025110000}"/>
    <cellStyle name="Normal 2 2 2 3 6" xfId="4464" xr:uid="{00000000-0005-0000-0000-000026110000}"/>
    <cellStyle name="Normal 2 2 2 3 7" xfId="4465" xr:uid="{00000000-0005-0000-0000-000027110000}"/>
    <cellStyle name="Normal 2 2 2 30" xfId="4466" xr:uid="{00000000-0005-0000-0000-000028110000}"/>
    <cellStyle name="Normal 2 2 2 30 2" xfId="4467" xr:uid="{00000000-0005-0000-0000-000029110000}"/>
    <cellStyle name="Normal 2 2 2 31" xfId="4468" xr:uid="{00000000-0005-0000-0000-00002A110000}"/>
    <cellStyle name="Normal 2 2 2 31 2" xfId="4469" xr:uid="{00000000-0005-0000-0000-00002B110000}"/>
    <cellStyle name="Normal 2 2 2 32" xfId="4470" xr:uid="{00000000-0005-0000-0000-00002C110000}"/>
    <cellStyle name="Normal 2 2 2 32 2" xfId="4471" xr:uid="{00000000-0005-0000-0000-00002D110000}"/>
    <cellStyle name="Normal 2 2 2 33" xfId="4472" xr:uid="{00000000-0005-0000-0000-00002E110000}"/>
    <cellStyle name="Normal 2 2 2 33 2" xfId="4473" xr:uid="{00000000-0005-0000-0000-00002F110000}"/>
    <cellStyle name="Normal 2 2 2 34" xfId="4474" xr:uid="{00000000-0005-0000-0000-000030110000}"/>
    <cellStyle name="Normal 2 2 2 34 2" xfId="4475" xr:uid="{00000000-0005-0000-0000-000031110000}"/>
    <cellStyle name="Normal 2 2 2 35" xfId="4476" xr:uid="{00000000-0005-0000-0000-000032110000}"/>
    <cellStyle name="Normal 2 2 2 35 2" xfId="4477" xr:uid="{00000000-0005-0000-0000-000033110000}"/>
    <cellStyle name="Normal 2 2 2 36" xfId="4478" xr:uid="{00000000-0005-0000-0000-000034110000}"/>
    <cellStyle name="Normal 2 2 2 36 2" xfId="4479" xr:uid="{00000000-0005-0000-0000-000035110000}"/>
    <cellStyle name="Normal 2 2 2 37" xfId="4480" xr:uid="{00000000-0005-0000-0000-000036110000}"/>
    <cellStyle name="Normal 2 2 2 37 2" xfId="4481" xr:uid="{00000000-0005-0000-0000-000037110000}"/>
    <cellStyle name="Normal 2 2 2 38" xfId="4482" xr:uid="{00000000-0005-0000-0000-000038110000}"/>
    <cellStyle name="Normal 2 2 2 38 2" xfId="4483" xr:uid="{00000000-0005-0000-0000-000039110000}"/>
    <cellStyle name="Normal 2 2 2 39" xfId="4484" xr:uid="{00000000-0005-0000-0000-00003A110000}"/>
    <cellStyle name="Normal 2 2 2 39 2" xfId="4485" xr:uid="{00000000-0005-0000-0000-00003B110000}"/>
    <cellStyle name="Normal 2 2 2 4" xfId="4486" xr:uid="{00000000-0005-0000-0000-00003C110000}"/>
    <cellStyle name="Normal 2 2 2 4 2" xfId="4487" xr:uid="{00000000-0005-0000-0000-00003D110000}"/>
    <cellStyle name="Normal 2 2 2 4 2 2" xfId="4488" xr:uid="{00000000-0005-0000-0000-00003E110000}"/>
    <cellStyle name="Normal 2 2 2 4 2 3" xfId="4489" xr:uid="{00000000-0005-0000-0000-00003F110000}"/>
    <cellStyle name="Normal 2 2 2 4 3" xfId="4490" xr:uid="{00000000-0005-0000-0000-000040110000}"/>
    <cellStyle name="Normal 2 2 2 4 3 2" xfId="4491" xr:uid="{00000000-0005-0000-0000-000041110000}"/>
    <cellStyle name="Normal 2 2 2 4 4" xfId="4492" xr:uid="{00000000-0005-0000-0000-000042110000}"/>
    <cellStyle name="Normal 2 2 2 4 5" xfId="4493" xr:uid="{00000000-0005-0000-0000-000043110000}"/>
    <cellStyle name="Normal 2 2 2 4 6" xfId="4494" xr:uid="{00000000-0005-0000-0000-000044110000}"/>
    <cellStyle name="Normal 2 2 2 4 7" xfId="4495" xr:uid="{00000000-0005-0000-0000-000045110000}"/>
    <cellStyle name="Normal 2 2 2 40" xfId="4496" xr:uid="{00000000-0005-0000-0000-000046110000}"/>
    <cellStyle name="Normal 2 2 2 40 2" xfId="4497" xr:uid="{00000000-0005-0000-0000-000047110000}"/>
    <cellStyle name="Normal 2 2 2 41" xfId="4498" xr:uid="{00000000-0005-0000-0000-000048110000}"/>
    <cellStyle name="Normal 2 2 2 41 2" xfId="4499" xr:uid="{00000000-0005-0000-0000-000049110000}"/>
    <cellStyle name="Normal 2 2 2 42" xfId="4500" xr:uid="{00000000-0005-0000-0000-00004A110000}"/>
    <cellStyle name="Normal 2 2 2 42 2" xfId="4501" xr:uid="{00000000-0005-0000-0000-00004B110000}"/>
    <cellStyle name="Normal 2 2 2 43" xfId="4502" xr:uid="{00000000-0005-0000-0000-00004C110000}"/>
    <cellStyle name="Normal 2 2 2 43 2" xfId="4503" xr:uid="{00000000-0005-0000-0000-00004D110000}"/>
    <cellStyle name="Normal 2 2 2 44" xfId="4504" xr:uid="{00000000-0005-0000-0000-00004E110000}"/>
    <cellStyle name="Normal 2 2 2 44 2" xfId="4505" xr:uid="{00000000-0005-0000-0000-00004F110000}"/>
    <cellStyle name="Normal 2 2 2 45" xfId="4506" xr:uid="{00000000-0005-0000-0000-000050110000}"/>
    <cellStyle name="Normal 2 2 2 45 2" xfId="4507" xr:uid="{00000000-0005-0000-0000-000051110000}"/>
    <cellStyle name="Normal 2 2 2 46" xfId="4508" xr:uid="{00000000-0005-0000-0000-000052110000}"/>
    <cellStyle name="Normal 2 2 2 46 2" xfId="4509" xr:uid="{00000000-0005-0000-0000-000053110000}"/>
    <cellStyle name="Normal 2 2 2 47" xfId="4510" xr:uid="{00000000-0005-0000-0000-000054110000}"/>
    <cellStyle name="Normal 2 2 2 47 2" xfId="4511" xr:uid="{00000000-0005-0000-0000-000055110000}"/>
    <cellStyle name="Normal 2 2 2 48" xfId="4512" xr:uid="{00000000-0005-0000-0000-000056110000}"/>
    <cellStyle name="Normal 2 2 2 48 2" xfId="4513" xr:uid="{00000000-0005-0000-0000-000057110000}"/>
    <cellStyle name="Normal 2 2 2 49" xfId="4514" xr:uid="{00000000-0005-0000-0000-000058110000}"/>
    <cellStyle name="Normal 2 2 2 49 2" xfId="4515" xr:uid="{00000000-0005-0000-0000-000059110000}"/>
    <cellStyle name="Normal 2 2 2 5" xfId="4516" xr:uid="{00000000-0005-0000-0000-00005A110000}"/>
    <cellStyle name="Normal 2 2 2 5 10" xfId="4517" xr:uid="{00000000-0005-0000-0000-00005B110000}"/>
    <cellStyle name="Normal 2 2 2 5 10 2" xfId="4518" xr:uid="{00000000-0005-0000-0000-00005C110000}"/>
    <cellStyle name="Normal 2 2 2 5 11" xfId="4519" xr:uid="{00000000-0005-0000-0000-00005D110000}"/>
    <cellStyle name="Normal 2 2 2 5 11 2" xfId="4520" xr:uid="{00000000-0005-0000-0000-00005E110000}"/>
    <cellStyle name="Normal 2 2 2 5 12" xfId="4521" xr:uid="{00000000-0005-0000-0000-00005F110000}"/>
    <cellStyle name="Normal 2 2 2 5 12 2" xfId="4522" xr:uid="{00000000-0005-0000-0000-000060110000}"/>
    <cellStyle name="Normal 2 2 2 5 13" xfId="4523" xr:uid="{00000000-0005-0000-0000-000061110000}"/>
    <cellStyle name="Normal 2 2 2 5 13 2" xfId="4524" xr:uid="{00000000-0005-0000-0000-000062110000}"/>
    <cellStyle name="Normal 2 2 2 5 14" xfId="4525" xr:uid="{00000000-0005-0000-0000-000063110000}"/>
    <cellStyle name="Normal 2 2 2 5 14 2" xfId="4526" xr:uid="{00000000-0005-0000-0000-000064110000}"/>
    <cellStyle name="Normal 2 2 2 5 15" xfId="4527" xr:uid="{00000000-0005-0000-0000-000065110000}"/>
    <cellStyle name="Normal 2 2 2 5 15 2" xfId="4528" xr:uid="{00000000-0005-0000-0000-000066110000}"/>
    <cellStyle name="Normal 2 2 2 5 16" xfId="4529" xr:uid="{00000000-0005-0000-0000-000067110000}"/>
    <cellStyle name="Normal 2 2 2 5 16 2" xfId="4530" xr:uid="{00000000-0005-0000-0000-000068110000}"/>
    <cellStyle name="Normal 2 2 2 5 17" xfId="4531" xr:uid="{00000000-0005-0000-0000-000069110000}"/>
    <cellStyle name="Normal 2 2 2 5 17 2" xfId="4532" xr:uid="{00000000-0005-0000-0000-00006A110000}"/>
    <cellStyle name="Normal 2 2 2 5 18" xfId="4533" xr:uid="{00000000-0005-0000-0000-00006B110000}"/>
    <cellStyle name="Normal 2 2 2 5 18 2" xfId="4534" xr:uid="{00000000-0005-0000-0000-00006C110000}"/>
    <cellStyle name="Normal 2 2 2 5 19" xfId="4535" xr:uid="{00000000-0005-0000-0000-00006D110000}"/>
    <cellStyle name="Normal 2 2 2 5 19 2" xfId="4536" xr:uid="{00000000-0005-0000-0000-00006E110000}"/>
    <cellStyle name="Normal 2 2 2 5 2" xfId="4537" xr:uid="{00000000-0005-0000-0000-00006F110000}"/>
    <cellStyle name="Normal 2 2 2 5 2 2" xfId="4538" xr:uid="{00000000-0005-0000-0000-000070110000}"/>
    <cellStyle name="Normal 2 2 2 5 2 2 2" xfId="4539" xr:uid="{00000000-0005-0000-0000-000071110000}"/>
    <cellStyle name="Normal 2 2 2 5 2 2 2 2" xfId="4540" xr:uid="{00000000-0005-0000-0000-000072110000}"/>
    <cellStyle name="Normal 2 2 2 5 2 2 3" xfId="4541" xr:uid="{00000000-0005-0000-0000-000073110000}"/>
    <cellStyle name="Normal 2 2 2 5 2 3" xfId="4542" xr:uid="{00000000-0005-0000-0000-000074110000}"/>
    <cellStyle name="Normal 2 2 2 5 2 3 2" xfId="4543" xr:uid="{00000000-0005-0000-0000-000075110000}"/>
    <cellStyle name="Normal 2 2 2 5 2 3 2 2" xfId="4544" xr:uid="{00000000-0005-0000-0000-000076110000}"/>
    <cellStyle name="Normal 2 2 2 5 2 3 3" xfId="4545" xr:uid="{00000000-0005-0000-0000-000077110000}"/>
    <cellStyle name="Normal 2 2 2 5 2 4" xfId="4546" xr:uid="{00000000-0005-0000-0000-000078110000}"/>
    <cellStyle name="Normal 2 2 2 5 2 4 2" xfId="4547" xr:uid="{00000000-0005-0000-0000-000079110000}"/>
    <cellStyle name="Normal 2 2 2 5 2 4 2 2" xfId="4548" xr:uid="{00000000-0005-0000-0000-00007A110000}"/>
    <cellStyle name="Normal 2 2 2 5 2 4 3" xfId="4549" xr:uid="{00000000-0005-0000-0000-00007B110000}"/>
    <cellStyle name="Normal 2 2 2 5 2 5" xfId="4550" xr:uid="{00000000-0005-0000-0000-00007C110000}"/>
    <cellStyle name="Normal 2 2 2 5 2 5 2" xfId="4551" xr:uid="{00000000-0005-0000-0000-00007D110000}"/>
    <cellStyle name="Normal 2 2 2 5 2 5 2 2" xfId="4552" xr:uid="{00000000-0005-0000-0000-00007E110000}"/>
    <cellStyle name="Normal 2 2 2 5 2 5 3" xfId="4553" xr:uid="{00000000-0005-0000-0000-00007F110000}"/>
    <cellStyle name="Normal 2 2 2 5 2 6" xfId="4554" xr:uid="{00000000-0005-0000-0000-000080110000}"/>
    <cellStyle name="Normal 2 2 2 5 2 6 2" xfId="4555" xr:uid="{00000000-0005-0000-0000-000081110000}"/>
    <cellStyle name="Normal 2 2 2 5 2 6 3" xfId="4556" xr:uid="{00000000-0005-0000-0000-000082110000}"/>
    <cellStyle name="Normal 2 2 2 5 2 7" xfId="4557" xr:uid="{00000000-0005-0000-0000-000083110000}"/>
    <cellStyle name="Normal 2 2 2 5 2 7 2" xfId="4558" xr:uid="{00000000-0005-0000-0000-000084110000}"/>
    <cellStyle name="Normal 2 2 2 5 2 8" xfId="4559" xr:uid="{00000000-0005-0000-0000-000085110000}"/>
    <cellStyle name="Normal 2 2 2 5 2 9" xfId="4560" xr:uid="{00000000-0005-0000-0000-000086110000}"/>
    <cellStyle name="Normal 2 2 2 5 20" xfId="4561" xr:uid="{00000000-0005-0000-0000-000087110000}"/>
    <cellStyle name="Normal 2 2 2 5 20 2" xfId="4562" xr:uid="{00000000-0005-0000-0000-000088110000}"/>
    <cellStyle name="Normal 2 2 2 5 21" xfId="4563" xr:uid="{00000000-0005-0000-0000-000089110000}"/>
    <cellStyle name="Normal 2 2 2 5 21 2" xfId="4564" xr:uid="{00000000-0005-0000-0000-00008A110000}"/>
    <cellStyle name="Normal 2 2 2 5 22" xfId="4565" xr:uid="{00000000-0005-0000-0000-00008B110000}"/>
    <cellStyle name="Normal 2 2 2 5 22 2" xfId="4566" xr:uid="{00000000-0005-0000-0000-00008C110000}"/>
    <cellStyle name="Normal 2 2 2 5 23" xfId="4567" xr:uid="{00000000-0005-0000-0000-00008D110000}"/>
    <cellStyle name="Normal 2 2 2 5 23 2" xfId="4568" xr:uid="{00000000-0005-0000-0000-00008E110000}"/>
    <cellStyle name="Normal 2 2 2 5 24" xfId="4569" xr:uid="{00000000-0005-0000-0000-00008F110000}"/>
    <cellStyle name="Normal 2 2 2 5 24 2" xfId="4570" xr:uid="{00000000-0005-0000-0000-000090110000}"/>
    <cellStyle name="Normal 2 2 2 5 25" xfId="4571" xr:uid="{00000000-0005-0000-0000-000091110000}"/>
    <cellStyle name="Normal 2 2 2 5 25 2" xfId="4572" xr:uid="{00000000-0005-0000-0000-000092110000}"/>
    <cellStyle name="Normal 2 2 2 5 26" xfId="4573" xr:uid="{00000000-0005-0000-0000-000093110000}"/>
    <cellStyle name="Normal 2 2 2 5 26 2" xfId="4574" xr:uid="{00000000-0005-0000-0000-000094110000}"/>
    <cellStyle name="Normal 2 2 2 5 27" xfId="4575" xr:uid="{00000000-0005-0000-0000-000095110000}"/>
    <cellStyle name="Normal 2 2 2 5 27 2" xfId="4576" xr:uid="{00000000-0005-0000-0000-000096110000}"/>
    <cellStyle name="Normal 2 2 2 5 28" xfId="4577" xr:uid="{00000000-0005-0000-0000-000097110000}"/>
    <cellStyle name="Normal 2 2 2 5 28 2" xfId="4578" xr:uid="{00000000-0005-0000-0000-000098110000}"/>
    <cellStyle name="Normal 2 2 2 5 29" xfId="4579" xr:uid="{00000000-0005-0000-0000-000099110000}"/>
    <cellStyle name="Normal 2 2 2 5 29 2" xfId="4580" xr:uid="{00000000-0005-0000-0000-00009A110000}"/>
    <cellStyle name="Normal 2 2 2 5 3" xfId="4581" xr:uid="{00000000-0005-0000-0000-00009B110000}"/>
    <cellStyle name="Normal 2 2 2 5 3 2" xfId="4582" xr:uid="{00000000-0005-0000-0000-00009C110000}"/>
    <cellStyle name="Normal 2 2 2 5 30" xfId="4583" xr:uid="{00000000-0005-0000-0000-00009D110000}"/>
    <cellStyle name="Normal 2 2 2 5 30 2" xfId="4584" xr:uid="{00000000-0005-0000-0000-00009E110000}"/>
    <cellStyle name="Normal 2 2 2 5 31" xfId="4585" xr:uid="{00000000-0005-0000-0000-00009F110000}"/>
    <cellStyle name="Normal 2 2 2 5 31 2" xfId="4586" xr:uid="{00000000-0005-0000-0000-0000A0110000}"/>
    <cellStyle name="Normal 2 2 2 5 32" xfId="4587" xr:uid="{00000000-0005-0000-0000-0000A1110000}"/>
    <cellStyle name="Normal 2 2 2 5 32 2" xfId="4588" xr:uid="{00000000-0005-0000-0000-0000A2110000}"/>
    <cellStyle name="Normal 2 2 2 5 33" xfId="4589" xr:uid="{00000000-0005-0000-0000-0000A3110000}"/>
    <cellStyle name="Normal 2 2 2 5 33 2" xfId="4590" xr:uid="{00000000-0005-0000-0000-0000A4110000}"/>
    <cellStyle name="Normal 2 2 2 5 34" xfId="4591" xr:uid="{00000000-0005-0000-0000-0000A5110000}"/>
    <cellStyle name="Normal 2 2 2 5 34 2" xfId="4592" xr:uid="{00000000-0005-0000-0000-0000A6110000}"/>
    <cellStyle name="Normal 2 2 2 5 35" xfId="4593" xr:uid="{00000000-0005-0000-0000-0000A7110000}"/>
    <cellStyle name="Normal 2 2 2 5 35 2" xfId="4594" xr:uid="{00000000-0005-0000-0000-0000A8110000}"/>
    <cellStyle name="Normal 2 2 2 5 36" xfId="4595" xr:uid="{00000000-0005-0000-0000-0000A9110000}"/>
    <cellStyle name="Normal 2 2 2 5 36 2" xfId="4596" xr:uid="{00000000-0005-0000-0000-0000AA110000}"/>
    <cellStyle name="Normal 2 2 2 5 37" xfId="4597" xr:uid="{00000000-0005-0000-0000-0000AB110000}"/>
    <cellStyle name="Normal 2 2 2 5 37 2" xfId="4598" xr:uid="{00000000-0005-0000-0000-0000AC110000}"/>
    <cellStyle name="Normal 2 2 2 5 38" xfId="4599" xr:uid="{00000000-0005-0000-0000-0000AD110000}"/>
    <cellStyle name="Normal 2 2 2 5 38 2" xfId="4600" xr:uid="{00000000-0005-0000-0000-0000AE110000}"/>
    <cellStyle name="Normal 2 2 2 5 39" xfId="4601" xr:uid="{00000000-0005-0000-0000-0000AF110000}"/>
    <cellStyle name="Normal 2 2 2 5 39 2" xfId="4602" xr:uid="{00000000-0005-0000-0000-0000B0110000}"/>
    <cellStyle name="Normal 2 2 2 5 4" xfId="4603" xr:uid="{00000000-0005-0000-0000-0000B1110000}"/>
    <cellStyle name="Normal 2 2 2 5 4 2" xfId="4604" xr:uid="{00000000-0005-0000-0000-0000B2110000}"/>
    <cellStyle name="Normal 2 2 2 5 40" xfId="4605" xr:uid="{00000000-0005-0000-0000-0000B3110000}"/>
    <cellStyle name="Normal 2 2 2 5 40 2" xfId="4606" xr:uid="{00000000-0005-0000-0000-0000B4110000}"/>
    <cellStyle name="Normal 2 2 2 5 41" xfId="4607" xr:uid="{00000000-0005-0000-0000-0000B5110000}"/>
    <cellStyle name="Normal 2 2 2 5 41 2" xfId="4608" xr:uid="{00000000-0005-0000-0000-0000B6110000}"/>
    <cellStyle name="Normal 2 2 2 5 42" xfId="4609" xr:uid="{00000000-0005-0000-0000-0000B7110000}"/>
    <cellStyle name="Normal 2 2 2 5 43" xfId="4610" xr:uid="{00000000-0005-0000-0000-0000B8110000}"/>
    <cellStyle name="Normal 2 2 2 5 44" xfId="4611" xr:uid="{00000000-0005-0000-0000-0000B9110000}"/>
    <cellStyle name="Normal 2 2 2 5 45" xfId="4612" xr:uid="{00000000-0005-0000-0000-0000BA110000}"/>
    <cellStyle name="Normal 2 2 2 5 5" xfId="4613" xr:uid="{00000000-0005-0000-0000-0000BB110000}"/>
    <cellStyle name="Normal 2 2 2 5 5 2" xfId="4614" xr:uid="{00000000-0005-0000-0000-0000BC110000}"/>
    <cellStyle name="Normal 2 2 2 5 6" xfId="4615" xr:uid="{00000000-0005-0000-0000-0000BD110000}"/>
    <cellStyle name="Normal 2 2 2 5 6 2" xfId="4616" xr:uid="{00000000-0005-0000-0000-0000BE110000}"/>
    <cellStyle name="Normal 2 2 2 5 6 3" xfId="4617" xr:uid="{00000000-0005-0000-0000-0000BF110000}"/>
    <cellStyle name="Normal 2 2 2 5 7" xfId="4618" xr:uid="{00000000-0005-0000-0000-0000C0110000}"/>
    <cellStyle name="Normal 2 2 2 5 7 2" xfId="4619" xr:uid="{00000000-0005-0000-0000-0000C1110000}"/>
    <cellStyle name="Normal 2 2 2 5 8" xfId="4620" xr:uid="{00000000-0005-0000-0000-0000C2110000}"/>
    <cellStyle name="Normal 2 2 2 5 8 2" xfId="4621" xr:uid="{00000000-0005-0000-0000-0000C3110000}"/>
    <cellStyle name="Normal 2 2 2 5 8 3" xfId="4622" xr:uid="{00000000-0005-0000-0000-0000C4110000}"/>
    <cellStyle name="Normal 2 2 2 5 9" xfId="4623" xr:uid="{00000000-0005-0000-0000-0000C5110000}"/>
    <cellStyle name="Normal 2 2 2 5 9 2" xfId="4624" xr:uid="{00000000-0005-0000-0000-0000C6110000}"/>
    <cellStyle name="Normal 2 2 2 50" xfId="4625" xr:uid="{00000000-0005-0000-0000-0000C7110000}"/>
    <cellStyle name="Normal 2 2 2 50 2" xfId="4626" xr:uid="{00000000-0005-0000-0000-0000C8110000}"/>
    <cellStyle name="Normal 2 2 2 51" xfId="4627" xr:uid="{00000000-0005-0000-0000-0000C9110000}"/>
    <cellStyle name="Normal 2 2 2 51 2" xfId="4628" xr:uid="{00000000-0005-0000-0000-0000CA110000}"/>
    <cellStyle name="Normal 2 2 2 52" xfId="4629" xr:uid="{00000000-0005-0000-0000-0000CB110000}"/>
    <cellStyle name="Normal 2 2 2 52 2" xfId="4630" xr:uid="{00000000-0005-0000-0000-0000CC110000}"/>
    <cellStyle name="Normal 2 2 2 53" xfId="4631" xr:uid="{00000000-0005-0000-0000-0000CD110000}"/>
    <cellStyle name="Normal 2 2 2 53 2" xfId="4632" xr:uid="{00000000-0005-0000-0000-0000CE110000}"/>
    <cellStyle name="Normal 2 2 2 54" xfId="4633" xr:uid="{00000000-0005-0000-0000-0000CF110000}"/>
    <cellStyle name="Normal 2 2 2 54 2" xfId="4634" xr:uid="{00000000-0005-0000-0000-0000D0110000}"/>
    <cellStyle name="Normal 2 2 2 55" xfId="4635" xr:uid="{00000000-0005-0000-0000-0000D1110000}"/>
    <cellStyle name="Normal 2 2 2 55 2" xfId="4636" xr:uid="{00000000-0005-0000-0000-0000D2110000}"/>
    <cellStyle name="Normal 2 2 2 56" xfId="4637" xr:uid="{00000000-0005-0000-0000-0000D3110000}"/>
    <cellStyle name="Normal 2 2 2 56 2" xfId="4638" xr:uid="{00000000-0005-0000-0000-0000D4110000}"/>
    <cellStyle name="Normal 2 2 2 57" xfId="4639" xr:uid="{00000000-0005-0000-0000-0000D5110000}"/>
    <cellStyle name="Normal 2 2 2 57 2" xfId="4640" xr:uid="{00000000-0005-0000-0000-0000D6110000}"/>
    <cellStyle name="Normal 2 2 2 58" xfId="4641" xr:uid="{00000000-0005-0000-0000-0000D7110000}"/>
    <cellStyle name="Normal 2 2 2 58 2" xfId="4642" xr:uid="{00000000-0005-0000-0000-0000D8110000}"/>
    <cellStyle name="Normal 2 2 2 59" xfId="4643" xr:uid="{00000000-0005-0000-0000-0000D9110000}"/>
    <cellStyle name="Normal 2 2 2 59 2" xfId="4644" xr:uid="{00000000-0005-0000-0000-0000DA110000}"/>
    <cellStyle name="Normal 2 2 2 6" xfId="4645" xr:uid="{00000000-0005-0000-0000-0000DB110000}"/>
    <cellStyle name="Normal 2 2 2 6 10" xfId="4646" xr:uid="{00000000-0005-0000-0000-0000DC110000}"/>
    <cellStyle name="Normal 2 2 2 6 10 2" xfId="4647" xr:uid="{00000000-0005-0000-0000-0000DD110000}"/>
    <cellStyle name="Normal 2 2 2 6 11" xfId="4648" xr:uid="{00000000-0005-0000-0000-0000DE110000}"/>
    <cellStyle name="Normal 2 2 2 6 11 2" xfId="4649" xr:uid="{00000000-0005-0000-0000-0000DF110000}"/>
    <cellStyle name="Normal 2 2 2 6 12" xfId="4650" xr:uid="{00000000-0005-0000-0000-0000E0110000}"/>
    <cellStyle name="Normal 2 2 2 6 12 2" xfId="4651" xr:uid="{00000000-0005-0000-0000-0000E1110000}"/>
    <cellStyle name="Normal 2 2 2 6 13" xfId="4652" xr:uid="{00000000-0005-0000-0000-0000E2110000}"/>
    <cellStyle name="Normal 2 2 2 6 13 2" xfId="4653" xr:uid="{00000000-0005-0000-0000-0000E3110000}"/>
    <cellStyle name="Normal 2 2 2 6 14" xfId="4654" xr:uid="{00000000-0005-0000-0000-0000E4110000}"/>
    <cellStyle name="Normal 2 2 2 6 14 2" xfId="4655" xr:uid="{00000000-0005-0000-0000-0000E5110000}"/>
    <cellStyle name="Normal 2 2 2 6 15" xfId="4656" xr:uid="{00000000-0005-0000-0000-0000E6110000}"/>
    <cellStyle name="Normal 2 2 2 6 15 2" xfId="4657" xr:uid="{00000000-0005-0000-0000-0000E7110000}"/>
    <cellStyle name="Normal 2 2 2 6 16" xfId="4658" xr:uid="{00000000-0005-0000-0000-0000E8110000}"/>
    <cellStyle name="Normal 2 2 2 6 16 2" xfId="4659" xr:uid="{00000000-0005-0000-0000-0000E9110000}"/>
    <cellStyle name="Normal 2 2 2 6 17" xfId="4660" xr:uid="{00000000-0005-0000-0000-0000EA110000}"/>
    <cellStyle name="Normal 2 2 2 6 17 2" xfId="4661" xr:uid="{00000000-0005-0000-0000-0000EB110000}"/>
    <cellStyle name="Normal 2 2 2 6 18" xfId="4662" xr:uid="{00000000-0005-0000-0000-0000EC110000}"/>
    <cellStyle name="Normal 2 2 2 6 18 2" xfId="4663" xr:uid="{00000000-0005-0000-0000-0000ED110000}"/>
    <cellStyle name="Normal 2 2 2 6 19" xfId="4664" xr:uid="{00000000-0005-0000-0000-0000EE110000}"/>
    <cellStyle name="Normal 2 2 2 6 19 2" xfId="4665" xr:uid="{00000000-0005-0000-0000-0000EF110000}"/>
    <cellStyle name="Normal 2 2 2 6 2" xfId="4666" xr:uid="{00000000-0005-0000-0000-0000F0110000}"/>
    <cellStyle name="Normal 2 2 2 6 2 2" xfId="4667" xr:uid="{00000000-0005-0000-0000-0000F1110000}"/>
    <cellStyle name="Normal 2 2 2 6 2 3" xfId="4668" xr:uid="{00000000-0005-0000-0000-0000F2110000}"/>
    <cellStyle name="Normal 2 2 2 6 20" xfId="4669" xr:uid="{00000000-0005-0000-0000-0000F3110000}"/>
    <cellStyle name="Normal 2 2 2 6 20 2" xfId="4670" xr:uid="{00000000-0005-0000-0000-0000F4110000}"/>
    <cellStyle name="Normal 2 2 2 6 21" xfId="4671" xr:uid="{00000000-0005-0000-0000-0000F5110000}"/>
    <cellStyle name="Normal 2 2 2 6 21 2" xfId="4672" xr:uid="{00000000-0005-0000-0000-0000F6110000}"/>
    <cellStyle name="Normal 2 2 2 6 22" xfId="4673" xr:uid="{00000000-0005-0000-0000-0000F7110000}"/>
    <cellStyle name="Normal 2 2 2 6 23" xfId="4674" xr:uid="{00000000-0005-0000-0000-0000F8110000}"/>
    <cellStyle name="Normal 2 2 2 6 24" xfId="4675" xr:uid="{00000000-0005-0000-0000-0000F9110000}"/>
    <cellStyle name="Normal 2 2 2 6 25" xfId="4676" xr:uid="{00000000-0005-0000-0000-0000FA110000}"/>
    <cellStyle name="Normal 2 2 2 6 3" xfId="4677" xr:uid="{00000000-0005-0000-0000-0000FB110000}"/>
    <cellStyle name="Normal 2 2 2 6 3 2" xfId="4678" xr:uid="{00000000-0005-0000-0000-0000FC110000}"/>
    <cellStyle name="Normal 2 2 2 6 4" xfId="4679" xr:uid="{00000000-0005-0000-0000-0000FD110000}"/>
    <cellStyle name="Normal 2 2 2 6 4 2" xfId="4680" xr:uid="{00000000-0005-0000-0000-0000FE110000}"/>
    <cellStyle name="Normal 2 2 2 6 4 3" xfId="4681" xr:uid="{00000000-0005-0000-0000-0000FF110000}"/>
    <cellStyle name="Normal 2 2 2 6 5" xfId="4682" xr:uid="{00000000-0005-0000-0000-000000120000}"/>
    <cellStyle name="Normal 2 2 2 6 5 2" xfId="4683" xr:uid="{00000000-0005-0000-0000-000001120000}"/>
    <cellStyle name="Normal 2 2 2 6 6" xfId="4684" xr:uid="{00000000-0005-0000-0000-000002120000}"/>
    <cellStyle name="Normal 2 2 2 6 6 2" xfId="4685" xr:uid="{00000000-0005-0000-0000-000003120000}"/>
    <cellStyle name="Normal 2 2 2 6 7" xfId="4686" xr:uid="{00000000-0005-0000-0000-000004120000}"/>
    <cellStyle name="Normal 2 2 2 6 7 2" xfId="4687" xr:uid="{00000000-0005-0000-0000-000005120000}"/>
    <cellStyle name="Normal 2 2 2 6 8" xfId="4688" xr:uid="{00000000-0005-0000-0000-000006120000}"/>
    <cellStyle name="Normal 2 2 2 6 8 2" xfId="4689" xr:uid="{00000000-0005-0000-0000-000007120000}"/>
    <cellStyle name="Normal 2 2 2 6 9" xfId="4690" xr:uid="{00000000-0005-0000-0000-000008120000}"/>
    <cellStyle name="Normal 2 2 2 6 9 2" xfId="4691" xr:uid="{00000000-0005-0000-0000-000009120000}"/>
    <cellStyle name="Normal 2 2 2 60" xfId="4692" xr:uid="{00000000-0005-0000-0000-00000A120000}"/>
    <cellStyle name="Normal 2 2 2 60 2" xfId="4693" xr:uid="{00000000-0005-0000-0000-00000B120000}"/>
    <cellStyle name="Normal 2 2 2 61" xfId="4694" xr:uid="{00000000-0005-0000-0000-00000C120000}"/>
    <cellStyle name="Normal 2 2 2 61 2" xfId="4695" xr:uid="{00000000-0005-0000-0000-00000D120000}"/>
    <cellStyle name="Normal 2 2 2 62" xfId="4696" xr:uid="{00000000-0005-0000-0000-00000E120000}"/>
    <cellStyle name="Normal 2 2 2 62 2" xfId="4697" xr:uid="{00000000-0005-0000-0000-00000F120000}"/>
    <cellStyle name="Normal 2 2 2 63" xfId="4698" xr:uid="{00000000-0005-0000-0000-000010120000}"/>
    <cellStyle name="Normal 2 2 2 63 2" xfId="4699" xr:uid="{00000000-0005-0000-0000-000011120000}"/>
    <cellStyle name="Normal 2 2 2 64" xfId="4700" xr:uid="{00000000-0005-0000-0000-000012120000}"/>
    <cellStyle name="Normal 2 2 2 65" xfId="4701" xr:uid="{00000000-0005-0000-0000-000013120000}"/>
    <cellStyle name="Normal 2 2 2 66" xfId="4702" xr:uid="{00000000-0005-0000-0000-000014120000}"/>
    <cellStyle name="Normal 2 2 2 67" xfId="4703" xr:uid="{00000000-0005-0000-0000-000015120000}"/>
    <cellStyle name="Normal 2 2 2 68" xfId="4704" xr:uid="{00000000-0005-0000-0000-000016120000}"/>
    <cellStyle name="Normal 2 2 2 69" xfId="4705" xr:uid="{00000000-0005-0000-0000-000017120000}"/>
    <cellStyle name="Normal 2 2 2 7" xfId="4706" xr:uid="{00000000-0005-0000-0000-000018120000}"/>
    <cellStyle name="Normal 2 2 2 7 2" xfId="4707" xr:uid="{00000000-0005-0000-0000-000019120000}"/>
    <cellStyle name="Normal 2 2 2 7 2 2" xfId="4708" xr:uid="{00000000-0005-0000-0000-00001A120000}"/>
    <cellStyle name="Normal 2 2 2 7 2 3" xfId="4709" xr:uid="{00000000-0005-0000-0000-00001B120000}"/>
    <cellStyle name="Normal 2 2 2 7 3" xfId="4710" xr:uid="{00000000-0005-0000-0000-00001C120000}"/>
    <cellStyle name="Normal 2 2 2 7 4" xfId="4711" xr:uid="{00000000-0005-0000-0000-00001D120000}"/>
    <cellStyle name="Normal 2 2 2 70" xfId="4712" xr:uid="{00000000-0005-0000-0000-00001E120000}"/>
    <cellStyle name="Normal 2 2 2 71" xfId="4713" xr:uid="{00000000-0005-0000-0000-00001F120000}"/>
    <cellStyle name="Normal 2 2 2 72" xfId="4714" xr:uid="{00000000-0005-0000-0000-000020120000}"/>
    <cellStyle name="Normal 2 2 2 73" xfId="4715" xr:uid="{00000000-0005-0000-0000-000021120000}"/>
    <cellStyle name="Normal 2 2 2 74" xfId="4716" xr:uid="{00000000-0005-0000-0000-000022120000}"/>
    <cellStyle name="Normal 2 2 2 75" xfId="4717" xr:uid="{00000000-0005-0000-0000-000023120000}"/>
    <cellStyle name="Normal 2 2 2 76" xfId="4718" xr:uid="{00000000-0005-0000-0000-000024120000}"/>
    <cellStyle name="Normal 2 2 2 77" xfId="4719" xr:uid="{00000000-0005-0000-0000-000025120000}"/>
    <cellStyle name="Normal 2 2 2 78" xfId="4720" xr:uid="{00000000-0005-0000-0000-000026120000}"/>
    <cellStyle name="Normal 2 2 2 79" xfId="4721" xr:uid="{00000000-0005-0000-0000-000027120000}"/>
    <cellStyle name="Normal 2 2 2 8" xfId="4722" xr:uid="{00000000-0005-0000-0000-000028120000}"/>
    <cellStyle name="Normal 2 2 2 8 2" xfId="4723" xr:uid="{00000000-0005-0000-0000-000029120000}"/>
    <cellStyle name="Normal 2 2 2 8 2 2" xfId="4724" xr:uid="{00000000-0005-0000-0000-00002A120000}"/>
    <cellStyle name="Normal 2 2 2 8 3" xfId="4725" xr:uid="{00000000-0005-0000-0000-00002B120000}"/>
    <cellStyle name="Normal 2 2 2 80" xfId="4726" xr:uid="{00000000-0005-0000-0000-00002C120000}"/>
    <cellStyle name="Normal 2 2 2 81" xfId="4727" xr:uid="{00000000-0005-0000-0000-00002D120000}"/>
    <cellStyle name="Normal 2 2 2 82" xfId="4728" xr:uid="{00000000-0005-0000-0000-00002E120000}"/>
    <cellStyle name="Normal 2 2 2 83" xfId="4729" xr:uid="{00000000-0005-0000-0000-00002F120000}"/>
    <cellStyle name="Normal 2 2 2 84" xfId="4730" xr:uid="{00000000-0005-0000-0000-000030120000}"/>
    <cellStyle name="Normal 2 2 2 85" xfId="4731" xr:uid="{00000000-0005-0000-0000-000031120000}"/>
    <cellStyle name="Normal 2 2 2 86" xfId="4732" xr:uid="{00000000-0005-0000-0000-000032120000}"/>
    <cellStyle name="Normal 2 2 2 87" xfId="4733" xr:uid="{00000000-0005-0000-0000-000033120000}"/>
    <cellStyle name="Normal 2 2 2 88" xfId="4734" xr:uid="{00000000-0005-0000-0000-000034120000}"/>
    <cellStyle name="Normal 2 2 2 89" xfId="4735" xr:uid="{00000000-0005-0000-0000-000035120000}"/>
    <cellStyle name="Normal 2 2 2 9" xfId="4736" xr:uid="{00000000-0005-0000-0000-000036120000}"/>
    <cellStyle name="Normal 2 2 2 9 2" xfId="4737" xr:uid="{00000000-0005-0000-0000-000037120000}"/>
    <cellStyle name="Normal 2 2 2 9 2 2" xfId="4738" xr:uid="{00000000-0005-0000-0000-000038120000}"/>
    <cellStyle name="Normal 2 2 2 9 3" xfId="4739" xr:uid="{00000000-0005-0000-0000-000039120000}"/>
    <cellStyle name="Normal 2 2 2 90" xfId="4740" xr:uid="{00000000-0005-0000-0000-00003A120000}"/>
    <cellStyle name="Normal 2 2 2 91" xfId="4741" xr:uid="{00000000-0005-0000-0000-00003B120000}"/>
    <cellStyle name="Normal 2 2 2 92" xfId="4742" xr:uid="{00000000-0005-0000-0000-00003C120000}"/>
    <cellStyle name="Normal 2 2 2 93" xfId="4743" xr:uid="{00000000-0005-0000-0000-00003D120000}"/>
    <cellStyle name="Normal 2 2 2 94" xfId="4744" xr:uid="{00000000-0005-0000-0000-00003E120000}"/>
    <cellStyle name="Normal 2 2 2 94 2" xfId="4745" xr:uid="{00000000-0005-0000-0000-00003F120000}"/>
    <cellStyle name="Normal 2 2 2 95" xfId="4746" xr:uid="{00000000-0005-0000-0000-000040120000}"/>
    <cellStyle name="Normal 2 2 2 96" xfId="4747" xr:uid="{00000000-0005-0000-0000-000041120000}"/>
    <cellStyle name="Normal 2 2 2 97" xfId="4748" xr:uid="{00000000-0005-0000-0000-000042120000}"/>
    <cellStyle name="Normal 2 2 2 98" xfId="4749" xr:uid="{00000000-0005-0000-0000-000043120000}"/>
    <cellStyle name="Normal 2 2 2 99" xfId="4750" xr:uid="{00000000-0005-0000-0000-000044120000}"/>
    <cellStyle name="Normal 2 2 20" xfId="4751" xr:uid="{00000000-0005-0000-0000-000045120000}"/>
    <cellStyle name="Normal 2 2 20 2" xfId="4752" xr:uid="{00000000-0005-0000-0000-000046120000}"/>
    <cellStyle name="Normal 2 2 20 2 2" xfId="4753" xr:uid="{00000000-0005-0000-0000-000047120000}"/>
    <cellStyle name="Normal 2 2 20 3" xfId="4754" xr:uid="{00000000-0005-0000-0000-000048120000}"/>
    <cellStyle name="Normal 2 2 21" xfId="4755" xr:uid="{00000000-0005-0000-0000-000049120000}"/>
    <cellStyle name="Normal 2 2 21 2" xfId="4756" xr:uid="{00000000-0005-0000-0000-00004A120000}"/>
    <cellStyle name="Normal 2 2 21 2 2" xfId="4757" xr:uid="{00000000-0005-0000-0000-00004B120000}"/>
    <cellStyle name="Normal 2 2 21 3" xfId="4758" xr:uid="{00000000-0005-0000-0000-00004C120000}"/>
    <cellStyle name="Normal 2 2 22" xfId="4759" xr:uid="{00000000-0005-0000-0000-00004D120000}"/>
    <cellStyle name="Normal 2 2 22 2" xfId="4760" xr:uid="{00000000-0005-0000-0000-00004E120000}"/>
    <cellStyle name="Normal 2 2 22 2 2" xfId="4761" xr:uid="{00000000-0005-0000-0000-00004F120000}"/>
    <cellStyle name="Normal 2 2 22 3" xfId="4762" xr:uid="{00000000-0005-0000-0000-000050120000}"/>
    <cellStyle name="Normal 2 2 23" xfId="4763" xr:uid="{00000000-0005-0000-0000-000051120000}"/>
    <cellStyle name="Normal 2 2 23 2" xfId="4764" xr:uid="{00000000-0005-0000-0000-000052120000}"/>
    <cellStyle name="Normal 2 2 23 2 2" xfId="4765" xr:uid="{00000000-0005-0000-0000-000053120000}"/>
    <cellStyle name="Normal 2 2 23 3" xfId="4766" xr:uid="{00000000-0005-0000-0000-000054120000}"/>
    <cellStyle name="Normal 2 2 24" xfId="4767" xr:uid="{00000000-0005-0000-0000-000055120000}"/>
    <cellStyle name="Normal 2 2 24 2" xfId="4768" xr:uid="{00000000-0005-0000-0000-000056120000}"/>
    <cellStyle name="Normal 2 2 24 2 2" xfId="4769" xr:uid="{00000000-0005-0000-0000-000057120000}"/>
    <cellStyle name="Normal 2 2 24 3" xfId="4770" xr:uid="{00000000-0005-0000-0000-000058120000}"/>
    <cellStyle name="Normal 2 2 25" xfId="4771" xr:uid="{00000000-0005-0000-0000-000059120000}"/>
    <cellStyle name="Normal 2 2 25 2" xfId="4772" xr:uid="{00000000-0005-0000-0000-00005A120000}"/>
    <cellStyle name="Normal 2 2 25 2 2" xfId="4773" xr:uid="{00000000-0005-0000-0000-00005B120000}"/>
    <cellStyle name="Normal 2 2 25 3" xfId="4774" xr:uid="{00000000-0005-0000-0000-00005C120000}"/>
    <cellStyle name="Normal 2 2 26" xfId="4775" xr:uid="{00000000-0005-0000-0000-00005D120000}"/>
    <cellStyle name="Normal 2 2 26 2" xfId="4776" xr:uid="{00000000-0005-0000-0000-00005E120000}"/>
    <cellStyle name="Normal 2 2 26 2 2" xfId="4777" xr:uid="{00000000-0005-0000-0000-00005F120000}"/>
    <cellStyle name="Normal 2 2 26 3" xfId="4778" xr:uid="{00000000-0005-0000-0000-000060120000}"/>
    <cellStyle name="Normal 2 2 27" xfId="4779" xr:uid="{00000000-0005-0000-0000-000061120000}"/>
    <cellStyle name="Normal 2 2 27 2" xfId="4780" xr:uid="{00000000-0005-0000-0000-000062120000}"/>
    <cellStyle name="Normal 2 2 27 2 2" xfId="4781" xr:uid="{00000000-0005-0000-0000-000063120000}"/>
    <cellStyle name="Normal 2 2 27 3" xfId="4782" xr:uid="{00000000-0005-0000-0000-000064120000}"/>
    <cellStyle name="Normal 2 2 28" xfId="4783" xr:uid="{00000000-0005-0000-0000-000065120000}"/>
    <cellStyle name="Normal 2 2 28 2" xfId="4784" xr:uid="{00000000-0005-0000-0000-000066120000}"/>
    <cellStyle name="Normal 2 2 28 2 2" xfId="4785" xr:uid="{00000000-0005-0000-0000-000067120000}"/>
    <cellStyle name="Normal 2 2 28 3" xfId="4786" xr:uid="{00000000-0005-0000-0000-000068120000}"/>
    <cellStyle name="Normal 2 2 29" xfId="4787" xr:uid="{00000000-0005-0000-0000-000069120000}"/>
    <cellStyle name="Normal 2 2 29 2" xfId="4788" xr:uid="{00000000-0005-0000-0000-00006A120000}"/>
    <cellStyle name="Normal 2 2 29 2 2" xfId="4789" xr:uid="{00000000-0005-0000-0000-00006B120000}"/>
    <cellStyle name="Normal 2 2 29 3" xfId="4790" xr:uid="{00000000-0005-0000-0000-00006C120000}"/>
    <cellStyle name="Normal 2 2 3" xfId="47" xr:uid="{00000000-0005-0000-0000-000014000000}"/>
    <cellStyle name="Normal 2 2 3 2" xfId="4792" xr:uid="{00000000-0005-0000-0000-00006E120000}"/>
    <cellStyle name="Normal 2 2 3 2 2" xfId="4793" xr:uid="{00000000-0005-0000-0000-00006F120000}"/>
    <cellStyle name="Normal 2 2 3 2 3" xfId="4794" xr:uid="{00000000-0005-0000-0000-000070120000}"/>
    <cellStyle name="Normal 2 2 3 3" xfId="4795" xr:uid="{00000000-0005-0000-0000-000071120000}"/>
    <cellStyle name="Normal 2 2 3 3 2" xfId="4796" xr:uid="{00000000-0005-0000-0000-000072120000}"/>
    <cellStyle name="Normal 2 2 3 4" xfId="4797" xr:uid="{00000000-0005-0000-0000-000073120000}"/>
    <cellStyle name="Normal 2 2 3 5" xfId="4798" xr:uid="{00000000-0005-0000-0000-000074120000}"/>
    <cellStyle name="Normal 2 2 3 6" xfId="4799" xr:uid="{00000000-0005-0000-0000-000075120000}"/>
    <cellStyle name="Normal 2 2 3 7" xfId="4800" xr:uid="{00000000-0005-0000-0000-000076120000}"/>
    <cellStyle name="Normal 2 2 3 8" xfId="4791" xr:uid="{00000000-0005-0000-0000-00006D120000}"/>
    <cellStyle name="Normal 2 2 30" xfId="4801" xr:uid="{00000000-0005-0000-0000-000077120000}"/>
    <cellStyle name="Normal 2 2 30 2" xfId="4802" xr:uid="{00000000-0005-0000-0000-000078120000}"/>
    <cellStyle name="Normal 2 2 30 2 2" xfId="4803" xr:uid="{00000000-0005-0000-0000-000079120000}"/>
    <cellStyle name="Normal 2 2 30 3" xfId="4804" xr:uid="{00000000-0005-0000-0000-00007A120000}"/>
    <cellStyle name="Normal 2 2 31" xfId="4805" xr:uid="{00000000-0005-0000-0000-00007B120000}"/>
    <cellStyle name="Normal 2 2 31 2" xfId="4806" xr:uid="{00000000-0005-0000-0000-00007C120000}"/>
    <cellStyle name="Normal 2 2 31 2 2" xfId="4807" xr:uid="{00000000-0005-0000-0000-00007D120000}"/>
    <cellStyle name="Normal 2 2 31 3" xfId="4808" xr:uid="{00000000-0005-0000-0000-00007E120000}"/>
    <cellStyle name="Normal 2 2 32" xfId="4809" xr:uid="{00000000-0005-0000-0000-00007F120000}"/>
    <cellStyle name="Normal 2 2 32 2" xfId="4810" xr:uid="{00000000-0005-0000-0000-000080120000}"/>
    <cellStyle name="Normal 2 2 32 2 2" xfId="4811" xr:uid="{00000000-0005-0000-0000-000081120000}"/>
    <cellStyle name="Normal 2 2 32 3" xfId="4812" xr:uid="{00000000-0005-0000-0000-000082120000}"/>
    <cellStyle name="Normal 2 2 33" xfId="4813" xr:uid="{00000000-0005-0000-0000-000083120000}"/>
    <cellStyle name="Normal 2 2 33 2" xfId="4814" xr:uid="{00000000-0005-0000-0000-000084120000}"/>
    <cellStyle name="Normal 2 2 33 2 2" xfId="4815" xr:uid="{00000000-0005-0000-0000-000085120000}"/>
    <cellStyle name="Normal 2 2 33 3" xfId="4816" xr:uid="{00000000-0005-0000-0000-000086120000}"/>
    <cellStyle name="Normal 2 2 34" xfId="4817" xr:uid="{00000000-0005-0000-0000-000087120000}"/>
    <cellStyle name="Normal 2 2 34 2" xfId="4818" xr:uid="{00000000-0005-0000-0000-000088120000}"/>
    <cellStyle name="Normal 2 2 34 2 2" xfId="4819" xr:uid="{00000000-0005-0000-0000-000089120000}"/>
    <cellStyle name="Normal 2 2 34 3" xfId="4820" xr:uid="{00000000-0005-0000-0000-00008A120000}"/>
    <cellStyle name="Normal 2 2 35" xfId="4821" xr:uid="{00000000-0005-0000-0000-00008B120000}"/>
    <cellStyle name="Normal 2 2 35 2" xfId="4822" xr:uid="{00000000-0005-0000-0000-00008C120000}"/>
    <cellStyle name="Normal 2 2 35 2 2" xfId="4823" xr:uid="{00000000-0005-0000-0000-00008D120000}"/>
    <cellStyle name="Normal 2 2 35 3" xfId="4824" xr:uid="{00000000-0005-0000-0000-00008E120000}"/>
    <cellStyle name="Normal 2 2 36" xfId="4825" xr:uid="{00000000-0005-0000-0000-00008F120000}"/>
    <cellStyle name="Normal 2 2 36 2" xfId="4826" xr:uid="{00000000-0005-0000-0000-000090120000}"/>
    <cellStyle name="Normal 2 2 36 2 2" xfId="4827" xr:uid="{00000000-0005-0000-0000-000091120000}"/>
    <cellStyle name="Normal 2 2 36 3" xfId="4828" xr:uid="{00000000-0005-0000-0000-000092120000}"/>
    <cellStyle name="Normal 2 2 37" xfId="4829" xr:uid="{00000000-0005-0000-0000-000093120000}"/>
    <cellStyle name="Normal 2 2 37 2" xfId="4830" xr:uid="{00000000-0005-0000-0000-000094120000}"/>
    <cellStyle name="Normal 2 2 37 2 2" xfId="4831" xr:uid="{00000000-0005-0000-0000-000095120000}"/>
    <cellStyle name="Normal 2 2 37 3" xfId="4832" xr:uid="{00000000-0005-0000-0000-000096120000}"/>
    <cellStyle name="Normal 2 2 38" xfId="4833" xr:uid="{00000000-0005-0000-0000-000097120000}"/>
    <cellStyle name="Normal 2 2 38 2" xfId="4834" xr:uid="{00000000-0005-0000-0000-000098120000}"/>
    <cellStyle name="Normal 2 2 38 2 2" xfId="4835" xr:uid="{00000000-0005-0000-0000-000099120000}"/>
    <cellStyle name="Normal 2 2 38 3" xfId="4836" xr:uid="{00000000-0005-0000-0000-00009A120000}"/>
    <cellStyle name="Normal 2 2 39" xfId="4837" xr:uid="{00000000-0005-0000-0000-00009B120000}"/>
    <cellStyle name="Normal 2 2 39 2" xfId="4838" xr:uid="{00000000-0005-0000-0000-00009C120000}"/>
    <cellStyle name="Normal 2 2 39 2 2" xfId="4839" xr:uid="{00000000-0005-0000-0000-00009D120000}"/>
    <cellStyle name="Normal 2 2 39 3" xfId="4840" xr:uid="{00000000-0005-0000-0000-00009E120000}"/>
    <cellStyle name="Normal 2 2 4" xfId="55" xr:uid="{00000000-0005-0000-0000-000012000000}"/>
    <cellStyle name="Normal 2 2 4 10" xfId="4842" xr:uid="{00000000-0005-0000-0000-0000A0120000}"/>
    <cellStyle name="Normal 2 2 4 11" xfId="4843" xr:uid="{00000000-0005-0000-0000-0000A1120000}"/>
    <cellStyle name="Normal 2 2 4 12" xfId="4844" xr:uid="{00000000-0005-0000-0000-0000A2120000}"/>
    <cellStyle name="Normal 2 2 4 13" xfId="4845" xr:uid="{00000000-0005-0000-0000-0000A3120000}"/>
    <cellStyle name="Normal 2 2 4 14" xfId="4846" xr:uid="{00000000-0005-0000-0000-0000A4120000}"/>
    <cellStyle name="Normal 2 2 4 15" xfId="4847" xr:uid="{00000000-0005-0000-0000-0000A5120000}"/>
    <cellStyle name="Normal 2 2 4 16" xfId="4848" xr:uid="{00000000-0005-0000-0000-0000A6120000}"/>
    <cellStyle name="Normal 2 2 4 17" xfId="4849" xr:uid="{00000000-0005-0000-0000-0000A7120000}"/>
    <cellStyle name="Normal 2 2 4 18" xfId="4850" xr:uid="{00000000-0005-0000-0000-0000A8120000}"/>
    <cellStyle name="Normal 2 2 4 19" xfId="4851" xr:uid="{00000000-0005-0000-0000-0000A9120000}"/>
    <cellStyle name="Normal 2 2 4 2" xfId="4852" xr:uid="{00000000-0005-0000-0000-0000AA120000}"/>
    <cellStyle name="Normal 2 2 4 2 2" xfId="4853" xr:uid="{00000000-0005-0000-0000-0000AB120000}"/>
    <cellStyle name="Normal 2 2 4 20" xfId="4854" xr:uid="{00000000-0005-0000-0000-0000AC120000}"/>
    <cellStyle name="Normal 2 2 4 21" xfId="4855" xr:uid="{00000000-0005-0000-0000-0000AD120000}"/>
    <cellStyle name="Normal 2 2 4 22" xfId="4856" xr:uid="{00000000-0005-0000-0000-0000AE120000}"/>
    <cellStyle name="Normal 2 2 4 23" xfId="4857" xr:uid="{00000000-0005-0000-0000-0000AF120000}"/>
    <cellStyle name="Normal 2 2 4 24" xfId="4858" xr:uid="{00000000-0005-0000-0000-0000B0120000}"/>
    <cellStyle name="Normal 2 2 4 25" xfId="4859" xr:uid="{00000000-0005-0000-0000-0000B1120000}"/>
    <cellStyle name="Normal 2 2 4 26" xfId="4860" xr:uid="{00000000-0005-0000-0000-0000B2120000}"/>
    <cellStyle name="Normal 2 2 4 27" xfId="4861" xr:uid="{00000000-0005-0000-0000-0000B3120000}"/>
    <cellStyle name="Normal 2 2 4 28" xfId="4862" xr:uid="{00000000-0005-0000-0000-0000B4120000}"/>
    <cellStyle name="Normal 2 2 4 29" xfId="4863" xr:uid="{00000000-0005-0000-0000-0000B5120000}"/>
    <cellStyle name="Normal 2 2 4 3" xfId="4864" xr:uid="{00000000-0005-0000-0000-0000B6120000}"/>
    <cellStyle name="Normal 2 2 4 30" xfId="4865" xr:uid="{00000000-0005-0000-0000-0000B7120000}"/>
    <cellStyle name="Normal 2 2 4 31" xfId="4866" xr:uid="{00000000-0005-0000-0000-0000B8120000}"/>
    <cellStyle name="Normal 2 2 4 32" xfId="4867" xr:uid="{00000000-0005-0000-0000-0000B9120000}"/>
    <cellStyle name="Normal 2 2 4 33" xfId="4868" xr:uid="{00000000-0005-0000-0000-0000BA120000}"/>
    <cellStyle name="Normal 2 2 4 34" xfId="4869" xr:uid="{00000000-0005-0000-0000-0000BB120000}"/>
    <cellStyle name="Normal 2 2 4 35" xfId="4870" xr:uid="{00000000-0005-0000-0000-0000BC120000}"/>
    <cellStyle name="Normal 2 2 4 36" xfId="4871" xr:uid="{00000000-0005-0000-0000-0000BD120000}"/>
    <cellStyle name="Normal 2 2 4 37" xfId="4872" xr:uid="{00000000-0005-0000-0000-0000BE120000}"/>
    <cellStyle name="Normal 2 2 4 38" xfId="4873" xr:uid="{00000000-0005-0000-0000-0000BF120000}"/>
    <cellStyle name="Normal 2 2 4 39" xfId="4874" xr:uid="{00000000-0005-0000-0000-0000C0120000}"/>
    <cellStyle name="Normal 2 2 4 4" xfId="4875" xr:uid="{00000000-0005-0000-0000-0000C1120000}"/>
    <cellStyle name="Normal 2 2 4 40" xfId="4876" xr:uid="{00000000-0005-0000-0000-0000C2120000}"/>
    <cellStyle name="Normal 2 2 4 41" xfId="4877" xr:uid="{00000000-0005-0000-0000-0000C3120000}"/>
    <cellStyle name="Normal 2 2 4 42" xfId="4878" xr:uid="{00000000-0005-0000-0000-0000C4120000}"/>
    <cellStyle name="Normal 2 2 4 43" xfId="4879" xr:uid="{00000000-0005-0000-0000-0000C5120000}"/>
    <cellStyle name="Normal 2 2 4 44" xfId="4880" xr:uid="{00000000-0005-0000-0000-0000C6120000}"/>
    <cellStyle name="Normal 2 2 4 45" xfId="4881" xr:uid="{00000000-0005-0000-0000-0000C7120000}"/>
    <cellStyle name="Normal 2 2 4 46" xfId="4882" xr:uid="{00000000-0005-0000-0000-0000C8120000}"/>
    <cellStyle name="Normal 2 2 4 47" xfId="4883" xr:uid="{00000000-0005-0000-0000-0000C9120000}"/>
    <cellStyle name="Normal 2 2 4 48" xfId="4884" xr:uid="{00000000-0005-0000-0000-0000CA120000}"/>
    <cellStyle name="Normal 2 2 4 49" xfId="4885" xr:uid="{00000000-0005-0000-0000-0000CB120000}"/>
    <cellStyle name="Normal 2 2 4 5" xfId="4886" xr:uid="{00000000-0005-0000-0000-0000CC120000}"/>
    <cellStyle name="Normal 2 2 4 50" xfId="4887" xr:uid="{00000000-0005-0000-0000-0000CD120000}"/>
    <cellStyle name="Normal 2 2 4 51" xfId="4888" xr:uid="{00000000-0005-0000-0000-0000CE120000}"/>
    <cellStyle name="Normal 2 2 4 52" xfId="4889" xr:uid="{00000000-0005-0000-0000-0000CF120000}"/>
    <cellStyle name="Normal 2 2 4 53" xfId="4890" xr:uid="{00000000-0005-0000-0000-0000D0120000}"/>
    <cellStyle name="Normal 2 2 4 54" xfId="4891" xr:uid="{00000000-0005-0000-0000-0000D1120000}"/>
    <cellStyle name="Normal 2 2 4 55" xfId="4892" xr:uid="{00000000-0005-0000-0000-0000D2120000}"/>
    <cellStyle name="Normal 2 2 4 56" xfId="4893" xr:uid="{00000000-0005-0000-0000-0000D3120000}"/>
    <cellStyle name="Normal 2 2 4 57" xfId="4894" xr:uid="{00000000-0005-0000-0000-0000D4120000}"/>
    <cellStyle name="Normal 2 2 4 58" xfId="4895" xr:uid="{00000000-0005-0000-0000-0000D5120000}"/>
    <cellStyle name="Normal 2 2 4 59" xfId="4896" xr:uid="{00000000-0005-0000-0000-0000D6120000}"/>
    <cellStyle name="Normal 2 2 4 6" xfId="4897" xr:uid="{00000000-0005-0000-0000-0000D7120000}"/>
    <cellStyle name="Normal 2 2 4 60" xfId="4898" xr:uid="{00000000-0005-0000-0000-0000D8120000}"/>
    <cellStyle name="Normal 2 2 4 61" xfId="4899" xr:uid="{00000000-0005-0000-0000-0000D9120000}"/>
    <cellStyle name="Normal 2 2 4 62" xfId="4900" xr:uid="{00000000-0005-0000-0000-0000DA120000}"/>
    <cellStyle name="Normal 2 2 4 63" xfId="4901" xr:uid="{00000000-0005-0000-0000-0000DB120000}"/>
    <cellStyle name="Normal 2 2 4 64" xfId="4902" xr:uid="{00000000-0005-0000-0000-0000DC120000}"/>
    <cellStyle name="Normal 2 2 4 65" xfId="4903" xr:uid="{00000000-0005-0000-0000-0000DD120000}"/>
    <cellStyle name="Normal 2 2 4 66" xfId="4904" xr:uid="{00000000-0005-0000-0000-0000DE120000}"/>
    <cellStyle name="Normal 2 2 4 67" xfId="4905" xr:uid="{00000000-0005-0000-0000-0000DF120000}"/>
    <cellStyle name="Normal 2 2 4 68" xfId="4906" xr:uid="{00000000-0005-0000-0000-0000E0120000}"/>
    <cellStyle name="Normal 2 2 4 69" xfId="4907" xr:uid="{00000000-0005-0000-0000-0000E1120000}"/>
    <cellStyle name="Normal 2 2 4 7" xfId="4908" xr:uid="{00000000-0005-0000-0000-0000E2120000}"/>
    <cellStyle name="Normal 2 2 4 70" xfId="4909" xr:uid="{00000000-0005-0000-0000-0000E3120000}"/>
    <cellStyle name="Normal 2 2 4 71" xfId="4910" xr:uid="{00000000-0005-0000-0000-0000E4120000}"/>
    <cellStyle name="Normal 2 2 4 72" xfId="4911" xr:uid="{00000000-0005-0000-0000-0000E5120000}"/>
    <cellStyle name="Normal 2 2 4 73" xfId="4912" xr:uid="{00000000-0005-0000-0000-0000E6120000}"/>
    <cellStyle name="Normal 2 2 4 74" xfId="4913" xr:uid="{00000000-0005-0000-0000-0000E7120000}"/>
    <cellStyle name="Normal 2 2 4 75" xfId="4914" xr:uid="{00000000-0005-0000-0000-0000E8120000}"/>
    <cellStyle name="Normal 2 2 4 76" xfId="4915" xr:uid="{00000000-0005-0000-0000-0000E9120000}"/>
    <cellStyle name="Normal 2 2 4 77" xfId="4916" xr:uid="{00000000-0005-0000-0000-0000EA120000}"/>
    <cellStyle name="Normal 2 2 4 78" xfId="4917" xr:uid="{00000000-0005-0000-0000-0000EB120000}"/>
    <cellStyle name="Normal 2 2 4 79" xfId="4918" xr:uid="{00000000-0005-0000-0000-0000EC120000}"/>
    <cellStyle name="Normal 2 2 4 8" xfId="4919" xr:uid="{00000000-0005-0000-0000-0000ED120000}"/>
    <cellStyle name="Normal 2 2 4 80" xfId="4920" xr:uid="{00000000-0005-0000-0000-0000EE120000}"/>
    <cellStyle name="Normal 2 2 4 81" xfId="4921" xr:uid="{00000000-0005-0000-0000-0000EF120000}"/>
    <cellStyle name="Normal 2 2 4 82" xfId="4922" xr:uid="{00000000-0005-0000-0000-0000F0120000}"/>
    <cellStyle name="Normal 2 2 4 83" xfId="4923" xr:uid="{00000000-0005-0000-0000-0000F1120000}"/>
    <cellStyle name="Normal 2 2 4 84" xfId="4924" xr:uid="{00000000-0005-0000-0000-0000F2120000}"/>
    <cellStyle name="Normal 2 2 4 85" xfId="4925" xr:uid="{00000000-0005-0000-0000-0000F3120000}"/>
    <cellStyle name="Normal 2 2 4 86" xfId="4926" xr:uid="{00000000-0005-0000-0000-0000F4120000}"/>
    <cellStyle name="Normal 2 2 4 87" xfId="4927" xr:uid="{00000000-0005-0000-0000-0000F5120000}"/>
    <cellStyle name="Normal 2 2 4 88" xfId="4928" xr:uid="{00000000-0005-0000-0000-0000F6120000}"/>
    <cellStyle name="Normal 2 2 4 89" xfId="4929" xr:uid="{00000000-0005-0000-0000-0000F7120000}"/>
    <cellStyle name="Normal 2 2 4 9" xfId="4930" xr:uid="{00000000-0005-0000-0000-0000F8120000}"/>
    <cellStyle name="Normal 2 2 4 90" xfId="4931" xr:uid="{00000000-0005-0000-0000-0000F9120000}"/>
    <cellStyle name="Normal 2 2 4 91" xfId="4932" xr:uid="{00000000-0005-0000-0000-0000FA120000}"/>
    <cellStyle name="Normal 2 2 4 92" xfId="4841" xr:uid="{00000000-0005-0000-0000-00009F120000}"/>
    <cellStyle name="Normal 2 2 40" xfId="4933" xr:uid="{00000000-0005-0000-0000-0000FB120000}"/>
    <cellStyle name="Normal 2 2 40 2" xfId="4934" xr:uid="{00000000-0005-0000-0000-0000FC120000}"/>
    <cellStyle name="Normal 2 2 40 2 2" xfId="4935" xr:uid="{00000000-0005-0000-0000-0000FD120000}"/>
    <cellStyle name="Normal 2 2 40 3" xfId="4936" xr:uid="{00000000-0005-0000-0000-0000FE120000}"/>
    <cellStyle name="Normal 2 2 41" xfId="4937" xr:uid="{00000000-0005-0000-0000-0000FF120000}"/>
    <cellStyle name="Normal 2 2 41 2" xfId="4938" xr:uid="{00000000-0005-0000-0000-000000130000}"/>
    <cellStyle name="Normal 2 2 41 2 2" xfId="4939" xr:uid="{00000000-0005-0000-0000-000001130000}"/>
    <cellStyle name="Normal 2 2 41 3" xfId="4940" xr:uid="{00000000-0005-0000-0000-000002130000}"/>
    <cellStyle name="Normal 2 2 42" xfId="4941" xr:uid="{00000000-0005-0000-0000-000003130000}"/>
    <cellStyle name="Normal 2 2 42 2" xfId="4942" xr:uid="{00000000-0005-0000-0000-000004130000}"/>
    <cellStyle name="Normal 2 2 42 2 2" xfId="4943" xr:uid="{00000000-0005-0000-0000-000005130000}"/>
    <cellStyle name="Normal 2 2 42 3" xfId="4944" xr:uid="{00000000-0005-0000-0000-000006130000}"/>
    <cellStyle name="Normal 2 2 43" xfId="4945" xr:uid="{00000000-0005-0000-0000-000007130000}"/>
    <cellStyle name="Normal 2 2 43 2" xfId="4946" xr:uid="{00000000-0005-0000-0000-000008130000}"/>
    <cellStyle name="Normal 2 2 43 2 2" xfId="4947" xr:uid="{00000000-0005-0000-0000-000009130000}"/>
    <cellStyle name="Normal 2 2 43 3" xfId="4948" xr:uid="{00000000-0005-0000-0000-00000A130000}"/>
    <cellStyle name="Normal 2 2 44" xfId="4949" xr:uid="{00000000-0005-0000-0000-00000B130000}"/>
    <cellStyle name="Normal 2 2 44 2" xfId="4950" xr:uid="{00000000-0005-0000-0000-00000C130000}"/>
    <cellStyle name="Normal 2 2 44 2 2" xfId="4951" xr:uid="{00000000-0005-0000-0000-00000D130000}"/>
    <cellStyle name="Normal 2 2 44 3" xfId="4952" xr:uid="{00000000-0005-0000-0000-00000E130000}"/>
    <cellStyle name="Normal 2 2 45" xfId="4953" xr:uid="{00000000-0005-0000-0000-00000F130000}"/>
    <cellStyle name="Normal 2 2 45 2" xfId="4954" xr:uid="{00000000-0005-0000-0000-000010130000}"/>
    <cellStyle name="Normal 2 2 45 2 2" xfId="4955" xr:uid="{00000000-0005-0000-0000-000011130000}"/>
    <cellStyle name="Normal 2 2 45 3" xfId="4956" xr:uid="{00000000-0005-0000-0000-000012130000}"/>
    <cellStyle name="Normal 2 2 46" xfId="4957" xr:uid="{00000000-0005-0000-0000-000013130000}"/>
    <cellStyle name="Normal 2 2 46 2" xfId="4958" xr:uid="{00000000-0005-0000-0000-000014130000}"/>
    <cellStyle name="Normal 2 2 46 2 2" xfId="4959" xr:uid="{00000000-0005-0000-0000-000015130000}"/>
    <cellStyle name="Normal 2 2 46 3" xfId="4960" xr:uid="{00000000-0005-0000-0000-000016130000}"/>
    <cellStyle name="Normal 2 2 47" xfId="4961" xr:uid="{00000000-0005-0000-0000-000017130000}"/>
    <cellStyle name="Normal 2 2 47 2" xfId="4962" xr:uid="{00000000-0005-0000-0000-000018130000}"/>
    <cellStyle name="Normal 2 2 47 2 2" xfId="4963" xr:uid="{00000000-0005-0000-0000-000019130000}"/>
    <cellStyle name="Normal 2 2 47 3" xfId="4964" xr:uid="{00000000-0005-0000-0000-00001A130000}"/>
    <cellStyle name="Normal 2 2 48" xfId="4965" xr:uid="{00000000-0005-0000-0000-00001B130000}"/>
    <cellStyle name="Normal 2 2 48 2" xfId="4966" xr:uid="{00000000-0005-0000-0000-00001C130000}"/>
    <cellStyle name="Normal 2 2 48 2 2" xfId="4967" xr:uid="{00000000-0005-0000-0000-00001D130000}"/>
    <cellStyle name="Normal 2 2 48 3" xfId="4968" xr:uid="{00000000-0005-0000-0000-00001E130000}"/>
    <cellStyle name="Normal 2 2 49" xfId="4969" xr:uid="{00000000-0005-0000-0000-00001F130000}"/>
    <cellStyle name="Normal 2 2 49 2" xfId="4970" xr:uid="{00000000-0005-0000-0000-000020130000}"/>
    <cellStyle name="Normal 2 2 49 2 2" xfId="4971" xr:uid="{00000000-0005-0000-0000-000021130000}"/>
    <cellStyle name="Normal 2 2 49 3" xfId="4972" xr:uid="{00000000-0005-0000-0000-000022130000}"/>
    <cellStyle name="Normal 2 2 5" xfId="4973" xr:uid="{00000000-0005-0000-0000-000023130000}"/>
    <cellStyle name="Normal 2 2 5 10" xfId="4974" xr:uid="{00000000-0005-0000-0000-000024130000}"/>
    <cellStyle name="Normal 2 2 5 11" xfId="4975" xr:uid="{00000000-0005-0000-0000-000025130000}"/>
    <cellStyle name="Normal 2 2 5 12" xfId="4976" xr:uid="{00000000-0005-0000-0000-000026130000}"/>
    <cellStyle name="Normal 2 2 5 13" xfId="4977" xr:uid="{00000000-0005-0000-0000-000027130000}"/>
    <cellStyle name="Normal 2 2 5 14" xfId="4978" xr:uid="{00000000-0005-0000-0000-000028130000}"/>
    <cellStyle name="Normal 2 2 5 15" xfId="4979" xr:uid="{00000000-0005-0000-0000-000029130000}"/>
    <cellStyle name="Normal 2 2 5 16" xfId="4980" xr:uid="{00000000-0005-0000-0000-00002A130000}"/>
    <cellStyle name="Normal 2 2 5 17" xfId="4981" xr:uid="{00000000-0005-0000-0000-00002B130000}"/>
    <cellStyle name="Normal 2 2 5 18" xfId="4982" xr:uid="{00000000-0005-0000-0000-00002C130000}"/>
    <cellStyle name="Normal 2 2 5 19" xfId="4983" xr:uid="{00000000-0005-0000-0000-00002D130000}"/>
    <cellStyle name="Normal 2 2 5 2" xfId="4984" xr:uid="{00000000-0005-0000-0000-00002E130000}"/>
    <cellStyle name="Normal 2 2 5 2 2" xfId="4985" xr:uid="{00000000-0005-0000-0000-00002F130000}"/>
    <cellStyle name="Normal 2 2 5 20" xfId="4986" xr:uid="{00000000-0005-0000-0000-000030130000}"/>
    <cellStyle name="Normal 2 2 5 21" xfId="4987" xr:uid="{00000000-0005-0000-0000-000031130000}"/>
    <cellStyle name="Normal 2 2 5 22" xfId="4988" xr:uid="{00000000-0005-0000-0000-000032130000}"/>
    <cellStyle name="Normal 2 2 5 23" xfId="4989" xr:uid="{00000000-0005-0000-0000-000033130000}"/>
    <cellStyle name="Normal 2 2 5 24" xfId="4990" xr:uid="{00000000-0005-0000-0000-000034130000}"/>
    <cellStyle name="Normal 2 2 5 25" xfId="4991" xr:uid="{00000000-0005-0000-0000-000035130000}"/>
    <cellStyle name="Normal 2 2 5 26" xfId="4992" xr:uid="{00000000-0005-0000-0000-000036130000}"/>
    <cellStyle name="Normal 2 2 5 27" xfId="4993" xr:uid="{00000000-0005-0000-0000-000037130000}"/>
    <cellStyle name="Normal 2 2 5 28" xfId="4994" xr:uid="{00000000-0005-0000-0000-000038130000}"/>
    <cellStyle name="Normal 2 2 5 29" xfId="4995" xr:uid="{00000000-0005-0000-0000-000039130000}"/>
    <cellStyle name="Normal 2 2 5 3" xfId="4996" xr:uid="{00000000-0005-0000-0000-00003A130000}"/>
    <cellStyle name="Normal 2 2 5 30" xfId="4997" xr:uid="{00000000-0005-0000-0000-00003B130000}"/>
    <cellStyle name="Normal 2 2 5 31" xfId="4998" xr:uid="{00000000-0005-0000-0000-00003C130000}"/>
    <cellStyle name="Normal 2 2 5 32" xfId="4999" xr:uid="{00000000-0005-0000-0000-00003D130000}"/>
    <cellStyle name="Normal 2 2 5 33" xfId="5000" xr:uid="{00000000-0005-0000-0000-00003E130000}"/>
    <cellStyle name="Normal 2 2 5 34" xfId="5001" xr:uid="{00000000-0005-0000-0000-00003F130000}"/>
    <cellStyle name="Normal 2 2 5 35" xfId="5002" xr:uid="{00000000-0005-0000-0000-000040130000}"/>
    <cellStyle name="Normal 2 2 5 36" xfId="5003" xr:uid="{00000000-0005-0000-0000-000041130000}"/>
    <cellStyle name="Normal 2 2 5 37" xfId="5004" xr:uid="{00000000-0005-0000-0000-000042130000}"/>
    <cellStyle name="Normal 2 2 5 38" xfId="5005" xr:uid="{00000000-0005-0000-0000-000043130000}"/>
    <cellStyle name="Normal 2 2 5 39" xfId="5006" xr:uid="{00000000-0005-0000-0000-000044130000}"/>
    <cellStyle name="Normal 2 2 5 4" xfId="5007" xr:uid="{00000000-0005-0000-0000-000045130000}"/>
    <cellStyle name="Normal 2 2 5 40" xfId="5008" xr:uid="{00000000-0005-0000-0000-000046130000}"/>
    <cellStyle name="Normal 2 2 5 41" xfId="5009" xr:uid="{00000000-0005-0000-0000-000047130000}"/>
    <cellStyle name="Normal 2 2 5 42" xfId="5010" xr:uid="{00000000-0005-0000-0000-000048130000}"/>
    <cellStyle name="Normal 2 2 5 43" xfId="5011" xr:uid="{00000000-0005-0000-0000-000049130000}"/>
    <cellStyle name="Normal 2 2 5 44" xfId="5012" xr:uid="{00000000-0005-0000-0000-00004A130000}"/>
    <cellStyle name="Normal 2 2 5 45" xfId="5013" xr:uid="{00000000-0005-0000-0000-00004B130000}"/>
    <cellStyle name="Normal 2 2 5 46" xfId="5014" xr:uid="{00000000-0005-0000-0000-00004C130000}"/>
    <cellStyle name="Normal 2 2 5 47" xfId="5015" xr:uid="{00000000-0005-0000-0000-00004D130000}"/>
    <cellStyle name="Normal 2 2 5 48" xfId="5016" xr:uid="{00000000-0005-0000-0000-00004E130000}"/>
    <cellStyle name="Normal 2 2 5 49" xfId="5017" xr:uid="{00000000-0005-0000-0000-00004F130000}"/>
    <cellStyle name="Normal 2 2 5 5" xfId="5018" xr:uid="{00000000-0005-0000-0000-000050130000}"/>
    <cellStyle name="Normal 2 2 5 50" xfId="5019" xr:uid="{00000000-0005-0000-0000-000051130000}"/>
    <cellStyle name="Normal 2 2 5 51" xfId="5020" xr:uid="{00000000-0005-0000-0000-000052130000}"/>
    <cellStyle name="Normal 2 2 5 52" xfId="5021" xr:uid="{00000000-0005-0000-0000-000053130000}"/>
    <cellStyle name="Normal 2 2 5 53" xfId="5022" xr:uid="{00000000-0005-0000-0000-000054130000}"/>
    <cellStyle name="Normal 2 2 5 54" xfId="5023" xr:uid="{00000000-0005-0000-0000-000055130000}"/>
    <cellStyle name="Normal 2 2 5 55" xfId="5024" xr:uid="{00000000-0005-0000-0000-000056130000}"/>
    <cellStyle name="Normal 2 2 5 56" xfId="5025" xr:uid="{00000000-0005-0000-0000-000057130000}"/>
    <cellStyle name="Normal 2 2 5 57" xfId="5026" xr:uid="{00000000-0005-0000-0000-000058130000}"/>
    <cellStyle name="Normal 2 2 5 58" xfId="5027" xr:uid="{00000000-0005-0000-0000-000059130000}"/>
    <cellStyle name="Normal 2 2 5 59" xfId="5028" xr:uid="{00000000-0005-0000-0000-00005A130000}"/>
    <cellStyle name="Normal 2 2 5 6" xfId="5029" xr:uid="{00000000-0005-0000-0000-00005B130000}"/>
    <cellStyle name="Normal 2 2 5 60" xfId="5030" xr:uid="{00000000-0005-0000-0000-00005C130000}"/>
    <cellStyle name="Normal 2 2 5 61" xfId="5031" xr:uid="{00000000-0005-0000-0000-00005D130000}"/>
    <cellStyle name="Normal 2 2 5 62" xfId="5032" xr:uid="{00000000-0005-0000-0000-00005E130000}"/>
    <cellStyle name="Normal 2 2 5 63" xfId="5033" xr:uid="{00000000-0005-0000-0000-00005F130000}"/>
    <cellStyle name="Normal 2 2 5 64" xfId="5034" xr:uid="{00000000-0005-0000-0000-000060130000}"/>
    <cellStyle name="Normal 2 2 5 65" xfId="5035" xr:uid="{00000000-0005-0000-0000-000061130000}"/>
    <cellStyle name="Normal 2 2 5 66" xfId="5036" xr:uid="{00000000-0005-0000-0000-000062130000}"/>
    <cellStyle name="Normal 2 2 5 67" xfId="5037" xr:uid="{00000000-0005-0000-0000-000063130000}"/>
    <cellStyle name="Normal 2 2 5 68" xfId="5038" xr:uid="{00000000-0005-0000-0000-000064130000}"/>
    <cellStyle name="Normal 2 2 5 69" xfId="5039" xr:uid="{00000000-0005-0000-0000-000065130000}"/>
    <cellStyle name="Normal 2 2 5 7" xfId="5040" xr:uid="{00000000-0005-0000-0000-000066130000}"/>
    <cellStyle name="Normal 2 2 5 70" xfId="5041" xr:uid="{00000000-0005-0000-0000-000067130000}"/>
    <cellStyle name="Normal 2 2 5 71" xfId="5042" xr:uid="{00000000-0005-0000-0000-000068130000}"/>
    <cellStyle name="Normal 2 2 5 72" xfId="5043" xr:uid="{00000000-0005-0000-0000-000069130000}"/>
    <cellStyle name="Normal 2 2 5 73" xfId="5044" xr:uid="{00000000-0005-0000-0000-00006A130000}"/>
    <cellStyle name="Normal 2 2 5 74" xfId="5045" xr:uid="{00000000-0005-0000-0000-00006B130000}"/>
    <cellStyle name="Normal 2 2 5 75" xfId="5046" xr:uid="{00000000-0005-0000-0000-00006C130000}"/>
    <cellStyle name="Normal 2 2 5 76" xfId="5047" xr:uid="{00000000-0005-0000-0000-00006D130000}"/>
    <cellStyle name="Normal 2 2 5 77" xfId="5048" xr:uid="{00000000-0005-0000-0000-00006E130000}"/>
    <cellStyle name="Normal 2 2 5 78" xfId="5049" xr:uid="{00000000-0005-0000-0000-00006F130000}"/>
    <cellStyle name="Normal 2 2 5 79" xfId="5050" xr:uid="{00000000-0005-0000-0000-000070130000}"/>
    <cellStyle name="Normal 2 2 5 8" xfId="5051" xr:uid="{00000000-0005-0000-0000-000071130000}"/>
    <cellStyle name="Normal 2 2 5 80" xfId="5052" xr:uid="{00000000-0005-0000-0000-000072130000}"/>
    <cellStyle name="Normal 2 2 5 81" xfId="5053" xr:uid="{00000000-0005-0000-0000-000073130000}"/>
    <cellStyle name="Normal 2 2 5 82" xfId="5054" xr:uid="{00000000-0005-0000-0000-000074130000}"/>
    <cellStyle name="Normal 2 2 5 83" xfId="5055" xr:uid="{00000000-0005-0000-0000-000075130000}"/>
    <cellStyle name="Normal 2 2 5 84" xfId="5056" xr:uid="{00000000-0005-0000-0000-000076130000}"/>
    <cellStyle name="Normal 2 2 5 85" xfId="5057" xr:uid="{00000000-0005-0000-0000-000077130000}"/>
    <cellStyle name="Normal 2 2 5 86" xfId="5058" xr:uid="{00000000-0005-0000-0000-000078130000}"/>
    <cellStyle name="Normal 2 2 5 87" xfId="5059" xr:uid="{00000000-0005-0000-0000-000079130000}"/>
    <cellStyle name="Normal 2 2 5 88" xfId="5060" xr:uid="{00000000-0005-0000-0000-00007A130000}"/>
    <cellStyle name="Normal 2 2 5 89" xfId="5061" xr:uid="{00000000-0005-0000-0000-00007B130000}"/>
    <cellStyle name="Normal 2 2 5 9" xfId="5062" xr:uid="{00000000-0005-0000-0000-00007C130000}"/>
    <cellStyle name="Normal 2 2 5 90" xfId="5063" xr:uid="{00000000-0005-0000-0000-00007D130000}"/>
    <cellStyle name="Normal 2 2 5 91" xfId="5064" xr:uid="{00000000-0005-0000-0000-00007E130000}"/>
    <cellStyle name="Normal 2 2 50" xfId="5065" xr:uid="{00000000-0005-0000-0000-00007F130000}"/>
    <cellStyle name="Normal 2 2 50 2" xfId="5066" xr:uid="{00000000-0005-0000-0000-000080130000}"/>
    <cellStyle name="Normal 2 2 50 2 2" xfId="5067" xr:uid="{00000000-0005-0000-0000-000081130000}"/>
    <cellStyle name="Normal 2 2 50 3" xfId="5068" xr:uid="{00000000-0005-0000-0000-000082130000}"/>
    <cellStyle name="Normal 2 2 51" xfId="5069" xr:uid="{00000000-0005-0000-0000-000083130000}"/>
    <cellStyle name="Normal 2 2 51 2" xfId="5070" xr:uid="{00000000-0005-0000-0000-000084130000}"/>
    <cellStyle name="Normal 2 2 51 2 2" xfId="5071" xr:uid="{00000000-0005-0000-0000-000085130000}"/>
    <cellStyle name="Normal 2 2 51 3" xfId="5072" xr:uid="{00000000-0005-0000-0000-000086130000}"/>
    <cellStyle name="Normal 2 2 52" xfId="5073" xr:uid="{00000000-0005-0000-0000-000087130000}"/>
    <cellStyle name="Normal 2 2 52 2" xfId="5074" xr:uid="{00000000-0005-0000-0000-000088130000}"/>
    <cellStyle name="Normal 2 2 52 2 2" xfId="5075" xr:uid="{00000000-0005-0000-0000-000089130000}"/>
    <cellStyle name="Normal 2 2 52 3" xfId="5076" xr:uid="{00000000-0005-0000-0000-00008A130000}"/>
    <cellStyle name="Normal 2 2 53" xfId="5077" xr:uid="{00000000-0005-0000-0000-00008B130000}"/>
    <cellStyle name="Normal 2 2 53 2" xfId="5078" xr:uid="{00000000-0005-0000-0000-00008C130000}"/>
    <cellStyle name="Normal 2 2 53 2 2" xfId="5079" xr:uid="{00000000-0005-0000-0000-00008D130000}"/>
    <cellStyle name="Normal 2 2 53 3" xfId="5080" xr:uid="{00000000-0005-0000-0000-00008E130000}"/>
    <cellStyle name="Normal 2 2 54" xfId="5081" xr:uid="{00000000-0005-0000-0000-00008F130000}"/>
    <cellStyle name="Normal 2 2 54 2" xfId="5082" xr:uid="{00000000-0005-0000-0000-000090130000}"/>
    <cellStyle name="Normal 2 2 54 2 2" xfId="5083" xr:uid="{00000000-0005-0000-0000-000091130000}"/>
    <cellStyle name="Normal 2 2 54 3" xfId="5084" xr:uid="{00000000-0005-0000-0000-000092130000}"/>
    <cellStyle name="Normal 2 2 55" xfId="5085" xr:uid="{00000000-0005-0000-0000-000093130000}"/>
    <cellStyle name="Normal 2 2 55 2" xfId="5086" xr:uid="{00000000-0005-0000-0000-000094130000}"/>
    <cellStyle name="Normal 2 2 55 2 2" xfId="5087" xr:uid="{00000000-0005-0000-0000-000095130000}"/>
    <cellStyle name="Normal 2 2 55 3" xfId="5088" xr:uid="{00000000-0005-0000-0000-000096130000}"/>
    <cellStyle name="Normal 2 2 56" xfId="5089" xr:uid="{00000000-0005-0000-0000-000097130000}"/>
    <cellStyle name="Normal 2 2 56 2" xfId="5090" xr:uid="{00000000-0005-0000-0000-000098130000}"/>
    <cellStyle name="Normal 2 2 56 2 2" xfId="5091" xr:uid="{00000000-0005-0000-0000-000099130000}"/>
    <cellStyle name="Normal 2 2 56 3" xfId="5092" xr:uid="{00000000-0005-0000-0000-00009A130000}"/>
    <cellStyle name="Normal 2 2 57" xfId="5093" xr:uid="{00000000-0005-0000-0000-00009B130000}"/>
    <cellStyle name="Normal 2 2 57 2" xfId="5094" xr:uid="{00000000-0005-0000-0000-00009C130000}"/>
    <cellStyle name="Normal 2 2 57 2 2" xfId="5095" xr:uid="{00000000-0005-0000-0000-00009D130000}"/>
    <cellStyle name="Normal 2 2 57 3" xfId="5096" xr:uid="{00000000-0005-0000-0000-00009E130000}"/>
    <cellStyle name="Normal 2 2 58" xfId="5097" xr:uid="{00000000-0005-0000-0000-00009F130000}"/>
    <cellStyle name="Normal 2 2 58 2" xfId="5098" xr:uid="{00000000-0005-0000-0000-0000A0130000}"/>
    <cellStyle name="Normal 2 2 58 2 2" xfId="5099" xr:uid="{00000000-0005-0000-0000-0000A1130000}"/>
    <cellStyle name="Normal 2 2 58 3" xfId="5100" xr:uid="{00000000-0005-0000-0000-0000A2130000}"/>
    <cellStyle name="Normal 2 2 59" xfId="5101" xr:uid="{00000000-0005-0000-0000-0000A3130000}"/>
    <cellStyle name="Normal 2 2 59 2" xfId="5102" xr:uid="{00000000-0005-0000-0000-0000A4130000}"/>
    <cellStyle name="Normal 2 2 59 2 2" xfId="5103" xr:uid="{00000000-0005-0000-0000-0000A5130000}"/>
    <cellStyle name="Normal 2 2 59 3" xfId="5104" xr:uid="{00000000-0005-0000-0000-0000A6130000}"/>
    <cellStyle name="Normal 2 2 6" xfId="5105" xr:uid="{00000000-0005-0000-0000-0000A7130000}"/>
    <cellStyle name="Normal 2 2 6 10" xfId="5106" xr:uid="{00000000-0005-0000-0000-0000A8130000}"/>
    <cellStyle name="Normal 2 2 6 11" xfId="5107" xr:uid="{00000000-0005-0000-0000-0000A9130000}"/>
    <cellStyle name="Normal 2 2 6 12" xfId="5108" xr:uid="{00000000-0005-0000-0000-0000AA130000}"/>
    <cellStyle name="Normal 2 2 6 13" xfId="5109" xr:uid="{00000000-0005-0000-0000-0000AB130000}"/>
    <cellStyle name="Normal 2 2 6 14" xfId="5110" xr:uid="{00000000-0005-0000-0000-0000AC130000}"/>
    <cellStyle name="Normal 2 2 6 15" xfId="5111" xr:uid="{00000000-0005-0000-0000-0000AD130000}"/>
    <cellStyle name="Normal 2 2 6 16" xfId="5112" xr:uid="{00000000-0005-0000-0000-0000AE130000}"/>
    <cellStyle name="Normal 2 2 6 17" xfId="5113" xr:uid="{00000000-0005-0000-0000-0000AF130000}"/>
    <cellStyle name="Normal 2 2 6 18" xfId="5114" xr:uid="{00000000-0005-0000-0000-0000B0130000}"/>
    <cellStyle name="Normal 2 2 6 19" xfId="5115" xr:uid="{00000000-0005-0000-0000-0000B1130000}"/>
    <cellStyle name="Normal 2 2 6 2" xfId="5116" xr:uid="{00000000-0005-0000-0000-0000B2130000}"/>
    <cellStyle name="Normal 2 2 6 2 2" xfId="5117" xr:uid="{00000000-0005-0000-0000-0000B3130000}"/>
    <cellStyle name="Normal 2 2 6 20" xfId="5118" xr:uid="{00000000-0005-0000-0000-0000B4130000}"/>
    <cellStyle name="Normal 2 2 6 21" xfId="5119" xr:uid="{00000000-0005-0000-0000-0000B5130000}"/>
    <cellStyle name="Normal 2 2 6 22" xfId="5120" xr:uid="{00000000-0005-0000-0000-0000B6130000}"/>
    <cellStyle name="Normal 2 2 6 23" xfId="5121" xr:uid="{00000000-0005-0000-0000-0000B7130000}"/>
    <cellStyle name="Normal 2 2 6 24" xfId="5122" xr:uid="{00000000-0005-0000-0000-0000B8130000}"/>
    <cellStyle name="Normal 2 2 6 25" xfId="5123" xr:uid="{00000000-0005-0000-0000-0000B9130000}"/>
    <cellStyle name="Normal 2 2 6 26" xfId="5124" xr:uid="{00000000-0005-0000-0000-0000BA130000}"/>
    <cellStyle name="Normal 2 2 6 27" xfId="5125" xr:uid="{00000000-0005-0000-0000-0000BB130000}"/>
    <cellStyle name="Normal 2 2 6 28" xfId="5126" xr:uid="{00000000-0005-0000-0000-0000BC130000}"/>
    <cellStyle name="Normal 2 2 6 29" xfId="5127" xr:uid="{00000000-0005-0000-0000-0000BD130000}"/>
    <cellStyle name="Normal 2 2 6 3" xfId="5128" xr:uid="{00000000-0005-0000-0000-0000BE130000}"/>
    <cellStyle name="Normal 2 2 6 3 2" xfId="5129" xr:uid="{00000000-0005-0000-0000-0000BF130000}"/>
    <cellStyle name="Normal 2 2 6 3 3" xfId="5130" xr:uid="{00000000-0005-0000-0000-0000C0130000}"/>
    <cellStyle name="Normal 2 2 6 30" xfId="5131" xr:uid="{00000000-0005-0000-0000-0000C1130000}"/>
    <cellStyle name="Normal 2 2 6 31" xfId="5132" xr:uid="{00000000-0005-0000-0000-0000C2130000}"/>
    <cellStyle name="Normal 2 2 6 32" xfId="5133" xr:uid="{00000000-0005-0000-0000-0000C3130000}"/>
    <cellStyle name="Normal 2 2 6 33" xfId="5134" xr:uid="{00000000-0005-0000-0000-0000C4130000}"/>
    <cellStyle name="Normal 2 2 6 34" xfId="5135" xr:uid="{00000000-0005-0000-0000-0000C5130000}"/>
    <cellStyle name="Normal 2 2 6 35" xfId="5136" xr:uid="{00000000-0005-0000-0000-0000C6130000}"/>
    <cellStyle name="Normal 2 2 6 36" xfId="5137" xr:uid="{00000000-0005-0000-0000-0000C7130000}"/>
    <cellStyle name="Normal 2 2 6 37" xfId="5138" xr:uid="{00000000-0005-0000-0000-0000C8130000}"/>
    <cellStyle name="Normal 2 2 6 38" xfId="5139" xr:uid="{00000000-0005-0000-0000-0000C9130000}"/>
    <cellStyle name="Normal 2 2 6 39" xfId="5140" xr:uid="{00000000-0005-0000-0000-0000CA130000}"/>
    <cellStyle name="Normal 2 2 6 4" xfId="5141" xr:uid="{00000000-0005-0000-0000-0000CB130000}"/>
    <cellStyle name="Normal 2 2 6 40" xfId="5142" xr:uid="{00000000-0005-0000-0000-0000CC130000}"/>
    <cellStyle name="Normal 2 2 6 41" xfId="5143" xr:uid="{00000000-0005-0000-0000-0000CD130000}"/>
    <cellStyle name="Normal 2 2 6 42" xfId="5144" xr:uid="{00000000-0005-0000-0000-0000CE130000}"/>
    <cellStyle name="Normal 2 2 6 5" xfId="5145" xr:uid="{00000000-0005-0000-0000-0000CF130000}"/>
    <cellStyle name="Normal 2 2 6 6" xfId="5146" xr:uid="{00000000-0005-0000-0000-0000D0130000}"/>
    <cellStyle name="Normal 2 2 6 7" xfId="5147" xr:uid="{00000000-0005-0000-0000-0000D1130000}"/>
    <cellStyle name="Normal 2 2 6 8" xfId="5148" xr:uid="{00000000-0005-0000-0000-0000D2130000}"/>
    <cellStyle name="Normal 2 2 6 9" xfId="5149" xr:uid="{00000000-0005-0000-0000-0000D3130000}"/>
    <cellStyle name="Normal 2 2 60" xfId="5150" xr:uid="{00000000-0005-0000-0000-0000D4130000}"/>
    <cellStyle name="Normal 2 2 60 2" xfId="5151" xr:uid="{00000000-0005-0000-0000-0000D5130000}"/>
    <cellStyle name="Normal 2 2 60 2 2" xfId="5152" xr:uid="{00000000-0005-0000-0000-0000D6130000}"/>
    <cellStyle name="Normal 2 2 60 3" xfId="5153" xr:uid="{00000000-0005-0000-0000-0000D7130000}"/>
    <cellStyle name="Normal 2 2 61" xfId="5154" xr:uid="{00000000-0005-0000-0000-0000D8130000}"/>
    <cellStyle name="Normal 2 2 61 2" xfId="5155" xr:uid="{00000000-0005-0000-0000-0000D9130000}"/>
    <cellStyle name="Normal 2 2 61 2 2" xfId="5156" xr:uid="{00000000-0005-0000-0000-0000DA130000}"/>
    <cellStyle name="Normal 2 2 61 3" xfId="5157" xr:uid="{00000000-0005-0000-0000-0000DB130000}"/>
    <cellStyle name="Normal 2 2 62" xfId="5158" xr:uid="{00000000-0005-0000-0000-0000DC130000}"/>
    <cellStyle name="Normal 2 2 62 2" xfId="5159" xr:uid="{00000000-0005-0000-0000-0000DD130000}"/>
    <cellStyle name="Normal 2 2 62 2 2" xfId="5160" xr:uid="{00000000-0005-0000-0000-0000DE130000}"/>
    <cellStyle name="Normal 2 2 62 3" xfId="5161" xr:uid="{00000000-0005-0000-0000-0000DF130000}"/>
    <cellStyle name="Normal 2 2 63" xfId="5162" xr:uid="{00000000-0005-0000-0000-0000E0130000}"/>
    <cellStyle name="Normal 2 2 63 2" xfId="5163" xr:uid="{00000000-0005-0000-0000-0000E1130000}"/>
    <cellStyle name="Normal 2 2 63 2 2" xfId="5164" xr:uid="{00000000-0005-0000-0000-0000E2130000}"/>
    <cellStyle name="Normal 2 2 63 3" xfId="5165" xr:uid="{00000000-0005-0000-0000-0000E3130000}"/>
    <cellStyle name="Normal 2 2 64" xfId="5166" xr:uid="{00000000-0005-0000-0000-0000E4130000}"/>
    <cellStyle name="Normal 2 2 64 2" xfId="5167" xr:uid="{00000000-0005-0000-0000-0000E5130000}"/>
    <cellStyle name="Normal 2 2 64 2 2" xfId="5168" xr:uid="{00000000-0005-0000-0000-0000E6130000}"/>
    <cellStyle name="Normal 2 2 64 3" xfId="5169" xr:uid="{00000000-0005-0000-0000-0000E7130000}"/>
    <cellStyle name="Normal 2 2 65" xfId="5170" xr:uid="{00000000-0005-0000-0000-0000E8130000}"/>
    <cellStyle name="Normal 2 2 65 2" xfId="5171" xr:uid="{00000000-0005-0000-0000-0000E9130000}"/>
    <cellStyle name="Normal 2 2 66" xfId="5172" xr:uid="{00000000-0005-0000-0000-0000EA130000}"/>
    <cellStyle name="Normal 2 2 66 2" xfId="5173" xr:uid="{00000000-0005-0000-0000-0000EB130000}"/>
    <cellStyle name="Normal 2 2 67" xfId="5174" xr:uid="{00000000-0005-0000-0000-0000EC130000}"/>
    <cellStyle name="Normal 2 2 67 2" xfId="5175" xr:uid="{00000000-0005-0000-0000-0000ED130000}"/>
    <cellStyle name="Normal 2 2 68" xfId="5176" xr:uid="{00000000-0005-0000-0000-0000EE130000}"/>
    <cellStyle name="Normal 2 2 68 2" xfId="5177" xr:uid="{00000000-0005-0000-0000-0000EF130000}"/>
    <cellStyle name="Normal 2 2 69" xfId="5178" xr:uid="{00000000-0005-0000-0000-0000F0130000}"/>
    <cellStyle name="Normal 2 2 69 2" xfId="5179" xr:uid="{00000000-0005-0000-0000-0000F1130000}"/>
    <cellStyle name="Normal 2 2 7" xfId="5180" xr:uid="{00000000-0005-0000-0000-0000F2130000}"/>
    <cellStyle name="Normal 2 2 7 10" xfId="5181" xr:uid="{00000000-0005-0000-0000-0000F3130000}"/>
    <cellStyle name="Normal 2 2 7 11" xfId="5182" xr:uid="{00000000-0005-0000-0000-0000F4130000}"/>
    <cellStyle name="Normal 2 2 7 12" xfId="5183" xr:uid="{00000000-0005-0000-0000-0000F5130000}"/>
    <cellStyle name="Normal 2 2 7 13" xfId="5184" xr:uid="{00000000-0005-0000-0000-0000F6130000}"/>
    <cellStyle name="Normal 2 2 7 14" xfId="5185" xr:uid="{00000000-0005-0000-0000-0000F7130000}"/>
    <cellStyle name="Normal 2 2 7 15" xfId="5186" xr:uid="{00000000-0005-0000-0000-0000F8130000}"/>
    <cellStyle name="Normal 2 2 7 16" xfId="5187" xr:uid="{00000000-0005-0000-0000-0000F9130000}"/>
    <cellStyle name="Normal 2 2 7 17" xfId="5188" xr:uid="{00000000-0005-0000-0000-0000FA130000}"/>
    <cellStyle name="Normal 2 2 7 18" xfId="5189" xr:uid="{00000000-0005-0000-0000-0000FB130000}"/>
    <cellStyle name="Normal 2 2 7 19" xfId="5190" xr:uid="{00000000-0005-0000-0000-0000FC130000}"/>
    <cellStyle name="Normal 2 2 7 2" xfId="5191" xr:uid="{00000000-0005-0000-0000-0000FD130000}"/>
    <cellStyle name="Normal 2 2 7 2 2" xfId="5192" xr:uid="{00000000-0005-0000-0000-0000FE130000}"/>
    <cellStyle name="Normal 2 2 7 20" xfId="5193" xr:uid="{00000000-0005-0000-0000-0000FF130000}"/>
    <cellStyle name="Normal 2 2 7 21" xfId="5194" xr:uid="{00000000-0005-0000-0000-000000140000}"/>
    <cellStyle name="Normal 2 2 7 22" xfId="5195" xr:uid="{00000000-0005-0000-0000-000001140000}"/>
    <cellStyle name="Normal 2 2 7 3" xfId="5196" xr:uid="{00000000-0005-0000-0000-000002140000}"/>
    <cellStyle name="Normal 2 2 7 3 2" xfId="5197" xr:uid="{00000000-0005-0000-0000-000003140000}"/>
    <cellStyle name="Normal 2 2 7 3 3" xfId="5198" xr:uid="{00000000-0005-0000-0000-000004140000}"/>
    <cellStyle name="Normal 2 2 7 4" xfId="5199" xr:uid="{00000000-0005-0000-0000-000005140000}"/>
    <cellStyle name="Normal 2 2 7 5" xfId="5200" xr:uid="{00000000-0005-0000-0000-000006140000}"/>
    <cellStyle name="Normal 2 2 7 6" xfId="5201" xr:uid="{00000000-0005-0000-0000-000007140000}"/>
    <cellStyle name="Normal 2 2 7 7" xfId="5202" xr:uid="{00000000-0005-0000-0000-000008140000}"/>
    <cellStyle name="Normal 2 2 7 8" xfId="5203" xr:uid="{00000000-0005-0000-0000-000009140000}"/>
    <cellStyle name="Normal 2 2 7 9" xfId="5204" xr:uid="{00000000-0005-0000-0000-00000A140000}"/>
    <cellStyle name="Normal 2 2 70" xfId="5205" xr:uid="{00000000-0005-0000-0000-00000B140000}"/>
    <cellStyle name="Normal 2 2 70 2" xfId="5206" xr:uid="{00000000-0005-0000-0000-00000C140000}"/>
    <cellStyle name="Normal 2 2 71" xfId="5207" xr:uid="{00000000-0005-0000-0000-00000D140000}"/>
    <cellStyle name="Normal 2 2 71 2" xfId="5208" xr:uid="{00000000-0005-0000-0000-00000E140000}"/>
    <cellStyle name="Normal 2 2 72" xfId="5209" xr:uid="{00000000-0005-0000-0000-00000F140000}"/>
    <cellStyle name="Normal 2 2 72 2" xfId="5210" xr:uid="{00000000-0005-0000-0000-000010140000}"/>
    <cellStyle name="Normal 2 2 73" xfId="5211" xr:uid="{00000000-0005-0000-0000-000011140000}"/>
    <cellStyle name="Normal 2 2 73 2" xfId="5212" xr:uid="{00000000-0005-0000-0000-000012140000}"/>
    <cellStyle name="Normal 2 2 74" xfId="5213" xr:uid="{00000000-0005-0000-0000-000013140000}"/>
    <cellStyle name="Normal 2 2 74 2" xfId="5214" xr:uid="{00000000-0005-0000-0000-000014140000}"/>
    <cellStyle name="Normal 2 2 75" xfId="5215" xr:uid="{00000000-0005-0000-0000-000015140000}"/>
    <cellStyle name="Normal 2 2 75 2" xfId="5216" xr:uid="{00000000-0005-0000-0000-000016140000}"/>
    <cellStyle name="Normal 2 2 76" xfId="5217" xr:uid="{00000000-0005-0000-0000-000017140000}"/>
    <cellStyle name="Normal 2 2 76 2" xfId="5218" xr:uid="{00000000-0005-0000-0000-000018140000}"/>
    <cellStyle name="Normal 2 2 77" xfId="5219" xr:uid="{00000000-0005-0000-0000-000019140000}"/>
    <cellStyle name="Normal 2 2 77 2" xfId="5220" xr:uid="{00000000-0005-0000-0000-00001A140000}"/>
    <cellStyle name="Normal 2 2 78" xfId="5221" xr:uid="{00000000-0005-0000-0000-00001B140000}"/>
    <cellStyle name="Normal 2 2 78 2" xfId="5222" xr:uid="{00000000-0005-0000-0000-00001C140000}"/>
    <cellStyle name="Normal 2 2 79" xfId="5223" xr:uid="{00000000-0005-0000-0000-00001D140000}"/>
    <cellStyle name="Normal 2 2 79 2" xfId="5224" xr:uid="{00000000-0005-0000-0000-00001E140000}"/>
    <cellStyle name="Normal 2 2 8" xfId="5225" xr:uid="{00000000-0005-0000-0000-00001F140000}"/>
    <cellStyle name="Normal 2 2 8 2" xfId="5226" xr:uid="{00000000-0005-0000-0000-000020140000}"/>
    <cellStyle name="Normal 2 2 8 2 2" xfId="5227" xr:uid="{00000000-0005-0000-0000-000021140000}"/>
    <cellStyle name="Normal 2 2 8 2 3" xfId="5228" xr:uid="{00000000-0005-0000-0000-000022140000}"/>
    <cellStyle name="Normal 2 2 8 3" xfId="5229" xr:uid="{00000000-0005-0000-0000-000023140000}"/>
    <cellStyle name="Normal 2 2 8 4" xfId="5230" xr:uid="{00000000-0005-0000-0000-000024140000}"/>
    <cellStyle name="Normal 2 2 8 5" xfId="5231" xr:uid="{00000000-0005-0000-0000-000025140000}"/>
    <cellStyle name="Normal 2 2 80" xfId="5232" xr:uid="{00000000-0005-0000-0000-000026140000}"/>
    <cellStyle name="Normal 2 2 80 2" xfId="5233" xr:uid="{00000000-0005-0000-0000-000027140000}"/>
    <cellStyle name="Normal 2 2 81" xfId="5234" xr:uid="{00000000-0005-0000-0000-000028140000}"/>
    <cellStyle name="Normal 2 2 81 2" xfId="5235" xr:uid="{00000000-0005-0000-0000-000029140000}"/>
    <cellStyle name="Normal 2 2 82" xfId="5236" xr:uid="{00000000-0005-0000-0000-00002A140000}"/>
    <cellStyle name="Normal 2 2 82 2" xfId="5237" xr:uid="{00000000-0005-0000-0000-00002B140000}"/>
    <cellStyle name="Normal 2 2 83" xfId="5238" xr:uid="{00000000-0005-0000-0000-00002C140000}"/>
    <cellStyle name="Normal 2 2 83 2" xfId="5239" xr:uid="{00000000-0005-0000-0000-00002D140000}"/>
    <cellStyle name="Normal 2 2 84" xfId="5240" xr:uid="{00000000-0005-0000-0000-00002E140000}"/>
    <cellStyle name="Normal 2 2 84 2" xfId="5241" xr:uid="{00000000-0005-0000-0000-00002F140000}"/>
    <cellStyle name="Normal 2 2 85" xfId="5242" xr:uid="{00000000-0005-0000-0000-000030140000}"/>
    <cellStyle name="Normal 2 2 85 2" xfId="5243" xr:uid="{00000000-0005-0000-0000-000031140000}"/>
    <cellStyle name="Normal 2 2 86" xfId="5244" xr:uid="{00000000-0005-0000-0000-000032140000}"/>
    <cellStyle name="Normal 2 2 86 2" xfId="5245" xr:uid="{00000000-0005-0000-0000-000033140000}"/>
    <cellStyle name="Normal 2 2 87" xfId="5246" xr:uid="{00000000-0005-0000-0000-000034140000}"/>
    <cellStyle name="Normal 2 2 87 2" xfId="5247" xr:uid="{00000000-0005-0000-0000-000035140000}"/>
    <cellStyle name="Normal 2 2 88" xfId="5248" xr:uid="{00000000-0005-0000-0000-000036140000}"/>
    <cellStyle name="Normal 2 2 88 2" xfId="5249" xr:uid="{00000000-0005-0000-0000-000037140000}"/>
    <cellStyle name="Normal 2 2 89" xfId="5250" xr:uid="{00000000-0005-0000-0000-000038140000}"/>
    <cellStyle name="Normal 2 2 89 2" xfId="5251" xr:uid="{00000000-0005-0000-0000-000039140000}"/>
    <cellStyle name="Normal 2 2 9" xfId="5252" xr:uid="{00000000-0005-0000-0000-00003A140000}"/>
    <cellStyle name="Normal 2 2 9 2" xfId="5253" xr:uid="{00000000-0005-0000-0000-00003B140000}"/>
    <cellStyle name="Normal 2 2 9 2 2" xfId="5254" xr:uid="{00000000-0005-0000-0000-00003C140000}"/>
    <cellStyle name="Normal 2 2 9 3" xfId="5255" xr:uid="{00000000-0005-0000-0000-00003D140000}"/>
    <cellStyle name="Normal 2 2 90" xfId="5256" xr:uid="{00000000-0005-0000-0000-00003E140000}"/>
    <cellStyle name="Normal 2 2 90 2" xfId="5257" xr:uid="{00000000-0005-0000-0000-00003F140000}"/>
    <cellStyle name="Normal 2 2 91" xfId="5258" xr:uid="{00000000-0005-0000-0000-000040140000}"/>
    <cellStyle name="Normal 2 2 91 2" xfId="5259" xr:uid="{00000000-0005-0000-0000-000041140000}"/>
    <cellStyle name="Normal 2 2 92" xfId="5260" xr:uid="{00000000-0005-0000-0000-000042140000}"/>
    <cellStyle name="Normal 2 2 92 2" xfId="5261" xr:uid="{00000000-0005-0000-0000-000043140000}"/>
    <cellStyle name="Normal 2 2 93" xfId="5262" xr:uid="{00000000-0005-0000-0000-000044140000}"/>
    <cellStyle name="Normal 2 2 93 2" xfId="5263" xr:uid="{00000000-0005-0000-0000-000045140000}"/>
    <cellStyle name="Normal 2 2 94" xfId="5264" xr:uid="{00000000-0005-0000-0000-000046140000}"/>
    <cellStyle name="Normal 2 2 94 2" xfId="5265" xr:uid="{00000000-0005-0000-0000-000047140000}"/>
    <cellStyle name="Normal 2 2 95" xfId="5266" xr:uid="{00000000-0005-0000-0000-000048140000}"/>
    <cellStyle name="Normal 2 2 95 2" xfId="5267" xr:uid="{00000000-0005-0000-0000-000049140000}"/>
    <cellStyle name="Normal 2 2 96" xfId="5268" xr:uid="{00000000-0005-0000-0000-00004A140000}"/>
    <cellStyle name="Normal 2 2 96 2" xfId="5269" xr:uid="{00000000-0005-0000-0000-00004B140000}"/>
    <cellStyle name="Normal 2 2 97" xfId="5270" xr:uid="{00000000-0005-0000-0000-00004C140000}"/>
    <cellStyle name="Normal 2 2 97 2" xfId="5271" xr:uid="{00000000-0005-0000-0000-00004D140000}"/>
    <cellStyle name="Normal 2 2 98" xfId="5272" xr:uid="{00000000-0005-0000-0000-00004E140000}"/>
    <cellStyle name="Normal 2 2 98 2" xfId="5273" xr:uid="{00000000-0005-0000-0000-00004F140000}"/>
    <cellStyle name="Normal 2 2 99" xfId="5274" xr:uid="{00000000-0005-0000-0000-000050140000}"/>
    <cellStyle name="Normal 2 2 99 2" xfId="5275" xr:uid="{00000000-0005-0000-0000-000051140000}"/>
    <cellStyle name="Normal 2 20" xfId="5276" xr:uid="{00000000-0005-0000-0000-000052140000}"/>
    <cellStyle name="Normal 2 20 2" xfId="5277" xr:uid="{00000000-0005-0000-0000-000053140000}"/>
    <cellStyle name="Normal 2 20 2 2" xfId="5278" xr:uid="{00000000-0005-0000-0000-000054140000}"/>
    <cellStyle name="Normal 2 20 3" xfId="5279" xr:uid="{00000000-0005-0000-0000-000055140000}"/>
    <cellStyle name="Normal 2 21" xfId="5280" xr:uid="{00000000-0005-0000-0000-000056140000}"/>
    <cellStyle name="Normal 2 21 2" xfId="5281" xr:uid="{00000000-0005-0000-0000-000057140000}"/>
    <cellStyle name="Normal 2 21 2 2" xfId="5282" xr:uid="{00000000-0005-0000-0000-000058140000}"/>
    <cellStyle name="Normal 2 21 3" xfId="5283" xr:uid="{00000000-0005-0000-0000-000059140000}"/>
    <cellStyle name="Normal 2 22" xfId="5284" xr:uid="{00000000-0005-0000-0000-00005A140000}"/>
    <cellStyle name="Normal 2 22 2" xfId="5285" xr:uid="{00000000-0005-0000-0000-00005B140000}"/>
    <cellStyle name="Normal 2 22 2 2" xfId="5286" xr:uid="{00000000-0005-0000-0000-00005C140000}"/>
    <cellStyle name="Normal 2 22 3" xfId="5287" xr:uid="{00000000-0005-0000-0000-00005D140000}"/>
    <cellStyle name="Normal 2 23" xfId="5288" xr:uid="{00000000-0005-0000-0000-00005E140000}"/>
    <cellStyle name="Normal 2 23 2" xfId="5289" xr:uid="{00000000-0005-0000-0000-00005F140000}"/>
    <cellStyle name="Normal 2 23 2 2" xfId="5290" xr:uid="{00000000-0005-0000-0000-000060140000}"/>
    <cellStyle name="Normal 2 23 3" xfId="5291" xr:uid="{00000000-0005-0000-0000-000061140000}"/>
    <cellStyle name="Normal 2 24" xfId="5292" xr:uid="{00000000-0005-0000-0000-000062140000}"/>
    <cellStyle name="Normal 2 24 2" xfId="5293" xr:uid="{00000000-0005-0000-0000-000063140000}"/>
    <cellStyle name="Normal 2 24 2 2" xfId="5294" xr:uid="{00000000-0005-0000-0000-000064140000}"/>
    <cellStyle name="Normal 2 24 3" xfId="5295" xr:uid="{00000000-0005-0000-0000-000065140000}"/>
    <cellStyle name="Normal 2 25" xfId="5296" xr:uid="{00000000-0005-0000-0000-000066140000}"/>
    <cellStyle name="Normal 2 25 2" xfId="5297" xr:uid="{00000000-0005-0000-0000-000067140000}"/>
    <cellStyle name="Normal 2 25 2 2" xfId="5298" xr:uid="{00000000-0005-0000-0000-000068140000}"/>
    <cellStyle name="Normal 2 25 3" xfId="5299" xr:uid="{00000000-0005-0000-0000-000069140000}"/>
    <cellStyle name="Normal 2 26" xfId="5300" xr:uid="{00000000-0005-0000-0000-00006A140000}"/>
    <cellStyle name="Normal 2 26 2" xfId="5301" xr:uid="{00000000-0005-0000-0000-00006B140000}"/>
    <cellStyle name="Normal 2 26 2 2" xfId="5302" xr:uid="{00000000-0005-0000-0000-00006C140000}"/>
    <cellStyle name="Normal 2 26 3" xfId="5303" xr:uid="{00000000-0005-0000-0000-00006D140000}"/>
    <cellStyle name="Normal 2 27" xfId="5304" xr:uid="{00000000-0005-0000-0000-00006E140000}"/>
    <cellStyle name="Normal 2 27 2" xfId="5305" xr:uid="{00000000-0005-0000-0000-00006F140000}"/>
    <cellStyle name="Normal 2 27 2 2" xfId="5306" xr:uid="{00000000-0005-0000-0000-000070140000}"/>
    <cellStyle name="Normal 2 27 3" xfId="5307" xr:uid="{00000000-0005-0000-0000-000071140000}"/>
    <cellStyle name="Normal 2 28" xfId="5308" xr:uid="{00000000-0005-0000-0000-000072140000}"/>
    <cellStyle name="Normal 2 28 2" xfId="5309" xr:uid="{00000000-0005-0000-0000-000073140000}"/>
    <cellStyle name="Normal 2 28 2 2" xfId="5310" xr:uid="{00000000-0005-0000-0000-000074140000}"/>
    <cellStyle name="Normal 2 28 3" xfId="5311" xr:uid="{00000000-0005-0000-0000-000075140000}"/>
    <cellStyle name="Normal 2 29" xfId="5312" xr:uid="{00000000-0005-0000-0000-000076140000}"/>
    <cellStyle name="Normal 2 29 2" xfId="5313" xr:uid="{00000000-0005-0000-0000-000077140000}"/>
    <cellStyle name="Normal 2 29 2 2" xfId="5314" xr:uid="{00000000-0005-0000-0000-000078140000}"/>
    <cellStyle name="Normal 2 29 3" xfId="5315" xr:uid="{00000000-0005-0000-0000-000079140000}"/>
    <cellStyle name="Normal 2 3" xfId="44" xr:uid="{00000000-0005-0000-0000-000015000000}"/>
    <cellStyle name="Normal 2 3 10" xfId="5316" xr:uid="{00000000-0005-0000-0000-00007B140000}"/>
    <cellStyle name="Normal 2 3 100" xfId="5317" xr:uid="{00000000-0005-0000-0000-00007C140000}"/>
    <cellStyle name="Normal 2 3 101" xfId="5318" xr:uid="{00000000-0005-0000-0000-00007D140000}"/>
    <cellStyle name="Normal 2 3 102" xfId="5319" xr:uid="{00000000-0005-0000-0000-00007E140000}"/>
    <cellStyle name="Normal 2 3 103" xfId="5320" xr:uid="{00000000-0005-0000-0000-00007F140000}"/>
    <cellStyle name="Normal 2 3 104" xfId="5321" xr:uid="{00000000-0005-0000-0000-000080140000}"/>
    <cellStyle name="Normal 2 3 105" xfId="5322" xr:uid="{00000000-0005-0000-0000-000081140000}"/>
    <cellStyle name="Normal 2 3 106" xfId="5323" xr:uid="{00000000-0005-0000-0000-000082140000}"/>
    <cellStyle name="Normal 2 3 107" xfId="5324" xr:uid="{00000000-0005-0000-0000-000083140000}"/>
    <cellStyle name="Normal 2 3 108" xfId="5325" xr:uid="{00000000-0005-0000-0000-000084140000}"/>
    <cellStyle name="Normal 2 3 109" xfId="5326" xr:uid="{00000000-0005-0000-0000-000085140000}"/>
    <cellStyle name="Normal 2 3 11" xfId="5327" xr:uid="{00000000-0005-0000-0000-000086140000}"/>
    <cellStyle name="Normal 2 3 110" xfId="5328" xr:uid="{00000000-0005-0000-0000-000087140000}"/>
    <cellStyle name="Normal 2 3 111" xfId="5329" xr:uid="{00000000-0005-0000-0000-000088140000}"/>
    <cellStyle name="Normal 2 3 112" xfId="5330" xr:uid="{00000000-0005-0000-0000-000089140000}"/>
    <cellStyle name="Normal 2 3 113" xfId="5331" xr:uid="{00000000-0005-0000-0000-00008A140000}"/>
    <cellStyle name="Normal 2 3 114" xfId="5332" xr:uid="{00000000-0005-0000-0000-00008B140000}"/>
    <cellStyle name="Normal 2 3 115" xfId="5333" xr:uid="{00000000-0005-0000-0000-00008C140000}"/>
    <cellStyle name="Normal 2 3 116" xfId="5334" xr:uid="{00000000-0005-0000-0000-00008D140000}"/>
    <cellStyle name="Normal 2 3 117" xfId="5335" xr:uid="{00000000-0005-0000-0000-00008E140000}"/>
    <cellStyle name="Normal 2 3 118" xfId="5336" xr:uid="{00000000-0005-0000-0000-00008F140000}"/>
    <cellStyle name="Normal 2 3 119" xfId="5337" xr:uid="{00000000-0005-0000-0000-000090140000}"/>
    <cellStyle name="Normal 2 3 12" xfId="5338" xr:uid="{00000000-0005-0000-0000-000091140000}"/>
    <cellStyle name="Normal 2 3 120" xfId="5339" xr:uid="{00000000-0005-0000-0000-000092140000}"/>
    <cellStyle name="Normal 2 3 121" xfId="5340" xr:uid="{00000000-0005-0000-0000-000093140000}"/>
    <cellStyle name="Normal 2 3 122" xfId="5341" xr:uid="{00000000-0005-0000-0000-000094140000}"/>
    <cellStyle name="Normal 2 3 123" xfId="5342" xr:uid="{00000000-0005-0000-0000-000095140000}"/>
    <cellStyle name="Normal 2 3 124" xfId="5343" xr:uid="{00000000-0005-0000-0000-000096140000}"/>
    <cellStyle name="Normal 2 3 125" xfId="5344" xr:uid="{00000000-0005-0000-0000-000097140000}"/>
    <cellStyle name="Normal 2 3 126" xfId="5345" xr:uid="{00000000-0005-0000-0000-000098140000}"/>
    <cellStyle name="Normal 2 3 127" xfId="5346" xr:uid="{00000000-0005-0000-0000-000099140000}"/>
    <cellStyle name="Normal 2 3 128" xfId="5347" xr:uid="{00000000-0005-0000-0000-00009A140000}"/>
    <cellStyle name="Normal 2 3 129" xfId="5348" xr:uid="{00000000-0005-0000-0000-00009B140000}"/>
    <cellStyle name="Normal 2 3 13" xfId="5349" xr:uid="{00000000-0005-0000-0000-00009C140000}"/>
    <cellStyle name="Normal 2 3 130" xfId="5350" xr:uid="{00000000-0005-0000-0000-00009D140000}"/>
    <cellStyle name="Normal 2 3 131" xfId="5351" xr:uid="{00000000-0005-0000-0000-00009E140000}"/>
    <cellStyle name="Normal 2 3 132" xfId="5352" xr:uid="{00000000-0005-0000-0000-00009F140000}"/>
    <cellStyle name="Normal 2 3 133" xfId="5353" xr:uid="{00000000-0005-0000-0000-0000A0140000}"/>
    <cellStyle name="Normal 2 3 134" xfId="5354" xr:uid="{00000000-0005-0000-0000-0000A1140000}"/>
    <cellStyle name="Normal 2 3 135" xfId="5355" xr:uid="{00000000-0005-0000-0000-0000A2140000}"/>
    <cellStyle name="Normal 2 3 136" xfId="5356" xr:uid="{00000000-0005-0000-0000-0000A3140000}"/>
    <cellStyle name="Normal 2 3 137" xfId="5357" xr:uid="{00000000-0005-0000-0000-0000A4140000}"/>
    <cellStyle name="Normal 2 3 138" xfId="5358" xr:uid="{00000000-0005-0000-0000-0000A5140000}"/>
    <cellStyle name="Normal 2 3 139" xfId="5359" xr:uid="{00000000-0005-0000-0000-0000A6140000}"/>
    <cellStyle name="Normal 2 3 14" xfId="5360" xr:uid="{00000000-0005-0000-0000-0000A7140000}"/>
    <cellStyle name="Normal 2 3 140" xfId="5361" xr:uid="{00000000-0005-0000-0000-0000A8140000}"/>
    <cellStyle name="Normal 2 3 141" xfId="5362" xr:uid="{00000000-0005-0000-0000-0000A9140000}"/>
    <cellStyle name="Normal 2 3 142" xfId="5363" xr:uid="{00000000-0005-0000-0000-0000AA140000}"/>
    <cellStyle name="Normal 2 3 143" xfId="5364" xr:uid="{00000000-0005-0000-0000-0000AB140000}"/>
    <cellStyle name="Normal 2 3 144" xfId="5365" xr:uid="{00000000-0005-0000-0000-0000AC140000}"/>
    <cellStyle name="Normal 2 3 145" xfId="87" xr:uid="{00000000-0005-0000-0000-00007A140000}"/>
    <cellStyle name="Normal 2 3 15" xfId="5366" xr:uid="{00000000-0005-0000-0000-0000AD140000}"/>
    <cellStyle name="Normal 2 3 16" xfId="5367" xr:uid="{00000000-0005-0000-0000-0000AE140000}"/>
    <cellStyle name="Normal 2 3 17" xfId="5368" xr:uid="{00000000-0005-0000-0000-0000AF140000}"/>
    <cellStyle name="Normal 2 3 18" xfId="5369" xr:uid="{00000000-0005-0000-0000-0000B0140000}"/>
    <cellStyle name="Normal 2 3 19" xfId="5370" xr:uid="{00000000-0005-0000-0000-0000B1140000}"/>
    <cellStyle name="Normal 2 3 2" xfId="5371" xr:uid="{00000000-0005-0000-0000-0000B2140000}"/>
    <cellStyle name="Normal 2 3 2 2" xfId="5372" xr:uid="{00000000-0005-0000-0000-0000B3140000}"/>
    <cellStyle name="Normal 2 3 2 2 10" xfId="5373" xr:uid="{00000000-0005-0000-0000-0000B4140000}"/>
    <cellStyle name="Normal 2 3 2 2 2" xfId="5374" xr:uid="{00000000-0005-0000-0000-0000B5140000}"/>
    <cellStyle name="Normal 2 3 2 2 3" xfId="5375" xr:uid="{00000000-0005-0000-0000-0000B6140000}"/>
    <cellStyle name="Normal 2 3 2 2 4" xfId="5376" xr:uid="{00000000-0005-0000-0000-0000B7140000}"/>
    <cellStyle name="Normal 2 3 2 2 5" xfId="5377" xr:uid="{00000000-0005-0000-0000-0000B8140000}"/>
    <cellStyle name="Normal 2 3 2 2 6" xfId="5378" xr:uid="{00000000-0005-0000-0000-0000B9140000}"/>
    <cellStyle name="Normal 2 3 2 2 7" xfId="5379" xr:uid="{00000000-0005-0000-0000-0000BA140000}"/>
    <cellStyle name="Normal 2 3 2 2 8" xfId="5380" xr:uid="{00000000-0005-0000-0000-0000BB140000}"/>
    <cellStyle name="Normal 2 3 2 2 9" xfId="5381" xr:uid="{00000000-0005-0000-0000-0000BC140000}"/>
    <cellStyle name="Normal 2 3 2 3" xfId="5382" xr:uid="{00000000-0005-0000-0000-0000BD140000}"/>
    <cellStyle name="Normal 2 3 2 3 2" xfId="5383" xr:uid="{00000000-0005-0000-0000-0000BE140000}"/>
    <cellStyle name="Normal 2 3 2 4" xfId="5384" xr:uid="{00000000-0005-0000-0000-0000BF140000}"/>
    <cellStyle name="Normal 2 3 2 4 2" xfId="5385" xr:uid="{00000000-0005-0000-0000-0000C0140000}"/>
    <cellStyle name="Normal 2 3 2 5" xfId="5386" xr:uid="{00000000-0005-0000-0000-0000C1140000}"/>
    <cellStyle name="Normal 2 3 2 5 2" xfId="5387" xr:uid="{00000000-0005-0000-0000-0000C2140000}"/>
    <cellStyle name="Normal 2 3 2 6" xfId="5388" xr:uid="{00000000-0005-0000-0000-0000C3140000}"/>
    <cellStyle name="Normal 2 3 2 6 2" xfId="5389" xr:uid="{00000000-0005-0000-0000-0000C4140000}"/>
    <cellStyle name="Normal 2 3 2 7" xfId="5390" xr:uid="{00000000-0005-0000-0000-0000C5140000}"/>
    <cellStyle name="Normal 2 3 2 7 2" xfId="5391" xr:uid="{00000000-0005-0000-0000-0000C6140000}"/>
    <cellStyle name="Normal 2 3 2 8" xfId="5392" xr:uid="{00000000-0005-0000-0000-0000C7140000}"/>
    <cellStyle name="Normal 2 3 2 8 2" xfId="5393" xr:uid="{00000000-0005-0000-0000-0000C8140000}"/>
    <cellStyle name="Normal 2 3 2 9" xfId="5394" xr:uid="{00000000-0005-0000-0000-0000C9140000}"/>
    <cellStyle name="Normal 2 3 2 9 2" xfId="5395" xr:uid="{00000000-0005-0000-0000-0000CA140000}"/>
    <cellStyle name="Normal 2 3 20" xfId="5396" xr:uid="{00000000-0005-0000-0000-0000CB140000}"/>
    <cellStyle name="Normal 2 3 21" xfId="5397" xr:uid="{00000000-0005-0000-0000-0000CC140000}"/>
    <cellStyle name="Normal 2 3 22" xfId="5398" xr:uid="{00000000-0005-0000-0000-0000CD140000}"/>
    <cellStyle name="Normal 2 3 23" xfId="5399" xr:uid="{00000000-0005-0000-0000-0000CE140000}"/>
    <cellStyle name="Normal 2 3 24" xfId="5400" xr:uid="{00000000-0005-0000-0000-0000CF140000}"/>
    <cellStyle name="Normal 2 3 25" xfId="5401" xr:uid="{00000000-0005-0000-0000-0000D0140000}"/>
    <cellStyle name="Normal 2 3 26" xfId="5402" xr:uid="{00000000-0005-0000-0000-0000D1140000}"/>
    <cellStyle name="Normal 2 3 27" xfId="5403" xr:uid="{00000000-0005-0000-0000-0000D2140000}"/>
    <cellStyle name="Normal 2 3 28" xfId="5404" xr:uid="{00000000-0005-0000-0000-0000D3140000}"/>
    <cellStyle name="Normal 2 3 29" xfId="5405" xr:uid="{00000000-0005-0000-0000-0000D4140000}"/>
    <cellStyle name="Normal 2 3 3" xfId="5406" xr:uid="{00000000-0005-0000-0000-0000D5140000}"/>
    <cellStyle name="Normal 2 3 3 2" xfId="5407" xr:uid="{00000000-0005-0000-0000-0000D6140000}"/>
    <cellStyle name="Normal 2 3 3 2 2" xfId="5408" xr:uid="{00000000-0005-0000-0000-0000D7140000}"/>
    <cellStyle name="Normal 2 3 3 2 3" xfId="5409" xr:uid="{00000000-0005-0000-0000-0000D8140000}"/>
    <cellStyle name="Normal 2 3 3 3" xfId="5410" xr:uid="{00000000-0005-0000-0000-0000D9140000}"/>
    <cellStyle name="Normal 2 3 3 4" xfId="5411" xr:uid="{00000000-0005-0000-0000-0000DA140000}"/>
    <cellStyle name="Normal 2 3 30" xfId="5412" xr:uid="{00000000-0005-0000-0000-0000DB140000}"/>
    <cellStyle name="Normal 2 3 31" xfId="5413" xr:uid="{00000000-0005-0000-0000-0000DC140000}"/>
    <cellStyle name="Normal 2 3 32" xfId="5414" xr:uid="{00000000-0005-0000-0000-0000DD140000}"/>
    <cellStyle name="Normal 2 3 33" xfId="5415" xr:uid="{00000000-0005-0000-0000-0000DE140000}"/>
    <cellStyle name="Normal 2 3 34" xfId="5416" xr:uid="{00000000-0005-0000-0000-0000DF140000}"/>
    <cellStyle name="Normal 2 3 35" xfId="5417" xr:uid="{00000000-0005-0000-0000-0000E0140000}"/>
    <cellStyle name="Normal 2 3 36" xfId="5418" xr:uid="{00000000-0005-0000-0000-0000E1140000}"/>
    <cellStyle name="Normal 2 3 37" xfId="5419" xr:uid="{00000000-0005-0000-0000-0000E2140000}"/>
    <cellStyle name="Normal 2 3 38" xfId="5420" xr:uid="{00000000-0005-0000-0000-0000E3140000}"/>
    <cellStyle name="Normal 2 3 39" xfId="5421" xr:uid="{00000000-0005-0000-0000-0000E4140000}"/>
    <cellStyle name="Normal 2 3 4" xfId="5422" xr:uid="{00000000-0005-0000-0000-0000E5140000}"/>
    <cellStyle name="Normal 2 3 4 2" xfId="5423" xr:uid="{00000000-0005-0000-0000-0000E6140000}"/>
    <cellStyle name="Normal 2 3 40" xfId="5424" xr:uid="{00000000-0005-0000-0000-0000E7140000}"/>
    <cellStyle name="Normal 2 3 41" xfId="5425" xr:uid="{00000000-0005-0000-0000-0000E8140000}"/>
    <cellStyle name="Normal 2 3 42" xfId="5426" xr:uid="{00000000-0005-0000-0000-0000E9140000}"/>
    <cellStyle name="Normal 2 3 43" xfId="5427" xr:uid="{00000000-0005-0000-0000-0000EA140000}"/>
    <cellStyle name="Normal 2 3 44" xfId="5428" xr:uid="{00000000-0005-0000-0000-0000EB140000}"/>
    <cellStyle name="Normal 2 3 45" xfId="5429" xr:uid="{00000000-0005-0000-0000-0000EC140000}"/>
    <cellStyle name="Normal 2 3 46" xfId="5430" xr:uid="{00000000-0005-0000-0000-0000ED140000}"/>
    <cellStyle name="Normal 2 3 47" xfId="5431" xr:uid="{00000000-0005-0000-0000-0000EE140000}"/>
    <cellStyle name="Normal 2 3 48" xfId="5432" xr:uid="{00000000-0005-0000-0000-0000EF140000}"/>
    <cellStyle name="Normal 2 3 49" xfId="5433" xr:uid="{00000000-0005-0000-0000-0000F0140000}"/>
    <cellStyle name="Normal 2 3 5" xfId="5434" xr:uid="{00000000-0005-0000-0000-0000F1140000}"/>
    <cellStyle name="Normal 2 3 50" xfId="5435" xr:uid="{00000000-0005-0000-0000-0000F2140000}"/>
    <cellStyle name="Normal 2 3 51" xfId="5436" xr:uid="{00000000-0005-0000-0000-0000F3140000}"/>
    <cellStyle name="Normal 2 3 52" xfId="5437" xr:uid="{00000000-0005-0000-0000-0000F4140000}"/>
    <cellStyle name="Normal 2 3 53" xfId="5438" xr:uid="{00000000-0005-0000-0000-0000F5140000}"/>
    <cellStyle name="Normal 2 3 54" xfId="5439" xr:uid="{00000000-0005-0000-0000-0000F6140000}"/>
    <cellStyle name="Normal 2 3 55" xfId="5440" xr:uid="{00000000-0005-0000-0000-0000F7140000}"/>
    <cellStyle name="Normal 2 3 56" xfId="5441" xr:uid="{00000000-0005-0000-0000-0000F8140000}"/>
    <cellStyle name="Normal 2 3 57" xfId="5442" xr:uid="{00000000-0005-0000-0000-0000F9140000}"/>
    <cellStyle name="Normal 2 3 58" xfId="5443" xr:uid="{00000000-0005-0000-0000-0000FA140000}"/>
    <cellStyle name="Normal 2 3 59" xfId="5444" xr:uid="{00000000-0005-0000-0000-0000FB140000}"/>
    <cellStyle name="Normal 2 3 6" xfId="5445" xr:uid="{00000000-0005-0000-0000-0000FC140000}"/>
    <cellStyle name="Normal 2 3 60" xfId="5446" xr:uid="{00000000-0005-0000-0000-0000FD140000}"/>
    <cellStyle name="Normal 2 3 61" xfId="5447" xr:uid="{00000000-0005-0000-0000-0000FE140000}"/>
    <cellStyle name="Normal 2 3 62" xfId="5448" xr:uid="{00000000-0005-0000-0000-0000FF140000}"/>
    <cellStyle name="Normal 2 3 63" xfId="5449" xr:uid="{00000000-0005-0000-0000-000000150000}"/>
    <cellStyle name="Normal 2 3 64" xfId="5450" xr:uid="{00000000-0005-0000-0000-000001150000}"/>
    <cellStyle name="Normal 2 3 65" xfId="5451" xr:uid="{00000000-0005-0000-0000-000002150000}"/>
    <cellStyle name="Normal 2 3 66" xfId="5452" xr:uid="{00000000-0005-0000-0000-000003150000}"/>
    <cellStyle name="Normal 2 3 67" xfId="5453" xr:uid="{00000000-0005-0000-0000-000004150000}"/>
    <cellStyle name="Normal 2 3 68" xfId="5454" xr:uid="{00000000-0005-0000-0000-000005150000}"/>
    <cellStyle name="Normal 2 3 69" xfId="5455" xr:uid="{00000000-0005-0000-0000-000006150000}"/>
    <cellStyle name="Normal 2 3 7" xfId="5456" xr:uid="{00000000-0005-0000-0000-000007150000}"/>
    <cellStyle name="Normal 2 3 70" xfId="5457" xr:uid="{00000000-0005-0000-0000-000008150000}"/>
    <cellStyle name="Normal 2 3 71" xfId="5458" xr:uid="{00000000-0005-0000-0000-000009150000}"/>
    <cellStyle name="Normal 2 3 72" xfId="5459" xr:uid="{00000000-0005-0000-0000-00000A150000}"/>
    <cellStyle name="Normal 2 3 73" xfId="5460" xr:uid="{00000000-0005-0000-0000-00000B150000}"/>
    <cellStyle name="Normal 2 3 74" xfId="5461" xr:uid="{00000000-0005-0000-0000-00000C150000}"/>
    <cellStyle name="Normal 2 3 75" xfId="5462" xr:uid="{00000000-0005-0000-0000-00000D150000}"/>
    <cellStyle name="Normal 2 3 76" xfId="5463" xr:uid="{00000000-0005-0000-0000-00000E150000}"/>
    <cellStyle name="Normal 2 3 77" xfId="5464" xr:uid="{00000000-0005-0000-0000-00000F150000}"/>
    <cellStyle name="Normal 2 3 78" xfId="5465" xr:uid="{00000000-0005-0000-0000-000010150000}"/>
    <cellStyle name="Normal 2 3 79" xfId="5466" xr:uid="{00000000-0005-0000-0000-000011150000}"/>
    <cellStyle name="Normal 2 3 8" xfId="5467" xr:uid="{00000000-0005-0000-0000-000012150000}"/>
    <cellStyle name="Normal 2 3 80" xfId="5468" xr:uid="{00000000-0005-0000-0000-000013150000}"/>
    <cellStyle name="Normal 2 3 81" xfId="5469" xr:uid="{00000000-0005-0000-0000-000014150000}"/>
    <cellStyle name="Normal 2 3 82" xfId="5470" xr:uid="{00000000-0005-0000-0000-000015150000}"/>
    <cellStyle name="Normal 2 3 83" xfId="5471" xr:uid="{00000000-0005-0000-0000-000016150000}"/>
    <cellStyle name="Normal 2 3 84" xfId="5472" xr:uid="{00000000-0005-0000-0000-000017150000}"/>
    <cellStyle name="Normal 2 3 85" xfId="5473" xr:uid="{00000000-0005-0000-0000-000018150000}"/>
    <cellStyle name="Normal 2 3 86" xfId="5474" xr:uid="{00000000-0005-0000-0000-000019150000}"/>
    <cellStyle name="Normal 2 3 87" xfId="5475" xr:uid="{00000000-0005-0000-0000-00001A150000}"/>
    <cellStyle name="Normal 2 3 88" xfId="5476" xr:uid="{00000000-0005-0000-0000-00001B150000}"/>
    <cellStyle name="Normal 2 3 89" xfId="5477" xr:uid="{00000000-0005-0000-0000-00001C150000}"/>
    <cellStyle name="Normal 2 3 9" xfId="5478" xr:uid="{00000000-0005-0000-0000-00001D150000}"/>
    <cellStyle name="Normal 2 3 90" xfId="5479" xr:uid="{00000000-0005-0000-0000-00001E150000}"/>
    <cellStyle name="Normal 2 3 91" xfId="5480" xr:uid="{00000000-0005-0000-0000-00001F150000}"/>
    <cellStyle name="Normal 2 3 92" xfId="5481" xr:uid="{00000000-0005-0000-0000-000020150000}"/>
    <cellStyle name="Normal 2 3 93" xfId="5482" xr:uid="{00000000-0005-0000-0000-000021150000}"/>
    <cellStyle name="Normal 2 3 94" xfId="5483" xr:uid="{00000000-0005-0000-0000-000022150000}"/>
    <cellStyle name="Normal 2 3 95" xfId="5484" xr:uid="{00000000-0005-0000-0000-000023150000}"/>
    <cellStyle name="Normal 2 3 96" xfId="5485" xr:uid="{00000000-0005-0000-0000-000024150000}"/>
    <cellStyle name="Normal 2 3 96 2" xfId="5486" xr:uid="{00000000-0005-0000-0000-000025150000}"/>
    <cellStyle name="Normal 2 3 97" xfId="5487" xr:uid="{00000000-0005-0000-0000-000026150000}"/>
    <cellStyle name="Normal 2 3 98" xfId="5488" xr:uid="{00000000-0005-0000-0000-000027150000}"/>
    <cellStyle name="Normal 2 3 99" xfId="5489" xr:uid="{00000000-0005-0000-0000-000028150000}"/>
    <cellStyle name="Normal 2 30" xfId="5490" xr:uid="{00000000-0005-0000-0000-000029150000}"/>
    <cellStyle name="Normal 2 30 2" xfId="5491" xr:uid="{00000000-0005-0000-0000-00002A150000}"/>
    <cellStyle name="Normal 2 30 2 2" xfId="5492" xr:uid="{00000000-0005-0000-0000-00002B150000}"/>
    <cellStyle name="Normal 2 30 3" xfId="5493" xr:uid="{00000000-0005-0000-0000-00002C150000}"/>
    <cellStyle name="Normal 2 31" xfId="5494" xr:uid="{00000000-0005-0000-0000-00002D150000}"/>
    <cellStyle name="Normal 2 31 2" xfId="5495" xr:uid="{00000000-0005-0000-0000-00002E150000}"/>
    <cellStyle name="Normal 2 31 2 2" xfId="5496" xr:uid="{00000000-0005-0000-0000-00002F150000}"/>
    <cellStyle name="Normal 2 31 3" xfId="5497" xr:uid="{00000000-0005-0000-0000-000030150000}"/>
    <cellStyle name="Normal 2 32" xfId="5498" xr:uid="{00000000-0005-0000-0000-000031150000}"/>
    <cellStyle name="Normal 2 32 2" xfId="5499" xr:uid="{00000000-0005-0000-0000-000032150000}"/>
    <cellStyle name="Normal 2 32 2 2" xfId="5500" xr:uid="{00000000-0005-0000-0000-000033150000}"/>
    <cellStyle name="Normal 2 32 3" xfId="5501" xr:uid="{00000000-0005-0000-0000-000034150000}"/>
    <cellStyle name="Normal 2 33" xfId="5502" xr:uid="{00000000-0005-0000-0000-000035150000}"/>
    <cellStyle name="Normal 2 33 2" xfId="5503" xr:uid="{00000000-0005-0000-0000-000036150000}"/>
    <cellStyle name="Normal 2 33 2 2" xfId="5504" xr:uid="{00000000-0005-0000-0000-000037150000}"/>
    <cellStyle name="Normal 2 33 3" xfId="5505" xr:uid="{00000000-0005-0000-0000-000038150000}"/>
    <cellStyle name="Normal 2 34" xfId="5506" xr:uid="{00000000-0005-0000-0000-000039150000}"/>
    <cellStyle name="Normal 2 34 2" xfId="5507" xr:uid="{00000000-0005-0000-0000-00003A150000}"/>
    <cellStyle name="Normal 2 34 2 2" xfId="5508" xr:uid="{00000000-0005-0000-0000-00003B150000}"/>
    <cellStyle name="Normal 2 34 3" xfId="5509" xr:uid="{00000000-0005-0000-0000-00003C150000}"/>
    <cellStyle name="Normal 2 35" xfId="5510" xr:uid="{00000000-0005-0000-0000-00003D150000}"/>
    <cellStyle name="Normal 2 35 2" xfId="5511" xr:uid="{00000000-0005-0000-0000-00003E150000}"/>
    <cellStyle name="Normal 2 35 2 2" xfId="5512" xr:uid="{00000000-0005-0000-0000-00003F150000}"/>
    <cellStyle name="Normal 2 35 3" xfId="5513" xr:uid="{00000000-0005-0000-0000-000040150000}"/>
    <cellStyle name="Normal 2 36" xfId="5514" xr:uid="{00000000-0005-0000-0000-000041150000}"/>
    <cellStyle name="Normal 2 36 2" xfId="5515" xr:uid="{00000000-0005-0000-0000-000042150000}"/>
    <cellStyle name="Normal 2 36 2 2" xfId="5516" xr:uid="{00000000-0005-0000-0000-000043150000}"/>
    <cellStyle name="Normal 2 36 3" xfId="5517" xr:uid="{00000000-0005-0000-0000-000044150000}"/>
    <cellStyle name="Normal 2 37" xfId="5518" xr:uid="{00000000-0005-0000-0000-000045150000}"/>
    <cellStyle name="Normal 2 37 2" xfId="5519" xr:uid="{00000000-0005-0000-0000-000046150000}"/>
    <cellStyle name="Normal 2 37 2 2" xfId="5520" xr:uid="{00000000-0005-0000-0000-000047150000}"/>
    <cellStyle name="Normal 2 37 3" xfId="5521" xr:uid="{00000000-0005-0000-0000-000048150000}"/>
    <cellStyle name="Normal 2 38" xfId="5522" xr:uid="{00000000-0005-0000-0000-000049150000}"/>
    <cellStyle name="Normal 2 38 2" xfId="5523" xr:uid="{00000000-0005-0000-0000-00004A150000}"/>
    <cellStyle name="Normal 2 38 2 2" xfId="5524" xr:uid="{00000000-0005-0000-0000-00004B150000}"/>
    <cellStyle name="Normal 2 38 3" xfId="5525" xr:uid="{00000000-0005-0000-0000-00004C150000}"/>
    <cellStyle name="Normal 2 39" xfId="5526" xr:uid="{00000000-0005-0000-0000-00004D150000}"/>
    <cellStyle name="Normal 2 39 2" xfId="5527" xr:uid="{00000000-0005-0000-0000-00004E150000}"/>
    <cellStyle name="Normal 2 39 2 2" xfId="5528" xr:uid="{00000000-0005-0000-0000-00004F150000}"/>
    <cellStyle name="Normal 2 39 3" xfId="5529" xr:uid="{00000000-0005-0000-0000-000050150000}"/>
    <cellStyle name="Normal 2 4" xfId="51" xr:uid="{00000000-0005-0000-0000-000010000000}"/>
    <cellStyle name="Normal 2 4 10" xfId="5531" xr:uid="{00000000-0005-0000-0000-000052150000}"/>
    <cellStyle name="Normal 2 4 11" xfId="5532" xr:uid="{00000000-0005-0000-0000-000053150000}"/>
    <cellStyle name="Normal 2 4 12" xfId="5533" xr:uid="{00000000-0005-0000-0000-000054150000}"/>
    <cellStyle name="Normal 2 4 13" xfId="5534" xr:uid="{00000000-0005-0000-0000-000055150000}"/>
    <cellStyle name="Normal 2 4 14" xfId="5530" xr:uid="{00000000-0005-0000-0000-000051150000}"/>
    <cellStyle name="Normal 2 4 2" xfId="5535" xr:uid="{00000000-0005-0000-0000-000056150000}"/>
    <cellStyle name="Normal 2 4 2 2" xfId="5536" xr:uid="{00000000-0005-0000-0000-000057150000}"/>
    <cellStyle name="Normal 2 4 2 2 2" xfId="5537" xr:uid="{00000000-0005-0000-0000-000058150000}"/>
    <cellStyle name="Normal 2 4 2 2 2 2" xfId="5538" xr:uid="{00000000-0005-0000-0000-000059150000}"/>
    <cellStyle name="Normal 2 4 2 2 2 2 2" xfId="5539" xr:uid="{00000000-0005-0000-0000-00005A150000}"/>
    <cellStyle name="Normal 2 4 2 2 2 3" xfId="5540" xr:uid="{00000000-0005-0000-0000-00005B150000}"/>
    <cellStyle name="Normal 2 4 2 2 3" xfId="5541" xr:uid="{00000000-0005-0000-0000-00005C150000}"/>
    <cellStyle name="Normal 2 4 2 2 3 2" xfId="5542" xr:uid="{00000000-0005-0000-0000-00005D150000}"/>
    <cellStyle name="Normal 2 4 2 2 3 2 2" xfId="5543" xr:uid="{00000000-0005-0000-0000-00005E150000}"/>
    <cellStyle name="Normal 2 4 2 2 3 3" xfId="5544" xr:uid="{00000000-0005-0000-0000-00005F150000}"/>
    <cellStyle name="Normal 2 4 2 2 4" xfId="5545" xr:uid="{00000000-0005-0000-0000-000060150000}"/>
    <cellStyle name="Normal 2 4 2 2 4 2" xfId="5546" xr:uid="{00000000-0005-0000-0000-000061150000}"/>
    <cellStyle name="Normal 2 4 2 2 4 2 2" xfId="5547" xr:uid="{00000000-0005-0000-0000-000062150000}"/>
    <cellStyle name="Normal 2 4 2 2 4 3" xfId="5548" xr:uid="{00000000-0005-0000-0000-000063150000}"/>
    <cellStyle name="Normal 2 4 2 2 5" xfId="5549" xr:uid="{00000000-0005-0000-0000-000064150000}"/>
    <cellStyle name="Normal 2 4 2 2 5 2" xfId="5550" xr:uid="{00000000-0005-0000-0000-000065150000}"/>
    <cellStyle name="Normal 2 4 2 2 5 2 2" xfId="5551" xr:uid="{00000000-0005-0000-0000-000066150000}"/>
    <cellStyle name="Normal 2 4 2 2 5 3" xfId="5552" xr:uid="{00000000-0005-0000-0000-000067150000}"/>
    <cellStyle name="Normal 2 4 2 3" xfId="5553" xr:uid="{00000000-0005-0000-0000-000068150000}"/>
    <cellStyle name="Normal 2 4 2 4" xfId="5554" xr:uid="{00000000-0005-0000-0000-000069150000}"/>
    <cellStyle name="Normal 2 4 2 5" xfId="5555" xr:uid="{00000000-0005-0000-0000-00006A150000}"/>
    <cellStyle name="Normal 2 4 2 6" xfId="5556" xr:uid="{00000000-0005-0000-0000-00006B150000}"/>
    <cellStyle name="Normal 2 4 2 6 2" xfId="5557" xr:uid="{00000000-0005-0000-0000-00006C150000}"/>
    <cellStyle name="Normal 2 4 2 7" xfId="5558" xr:uid="{00000000-0005-0000-0000-00006D150000}"/>
    <cellStyle name="Normal 2 4 2 8" xfId="5559" xr:uid="{00000000-0005-0000-0000-00006E150000}"/>
    <cellStyle name="Normal 2 4 3" xfId="5560" xr:uid="{00000000-0005-0000-0000-00006F150000}"/>
    <cellStyle name="Normal 2 4 3 2" xfId="5561" xr:uid="{00000000-0005-0000-0000-000070150000}"/>
    <cellStyle name="Normal 2 4 3 2 2" xfId="5562" xr:uid="{00000000-0005-0000-0000-000071150000}"/>
    <cellStyle name="Normal 2 4 3 3" xfId="5563" xr:uid="{00000000-0005-0000-0000-000072150000}"/>
    <cellStyle name="Normal 2 4 3 4" xfId="5564" xr:uid="{00000000-0005-0000-0000-000073150000}"/>
    <cellStyle name="Normal 2 4 3 5" xfId="5565" xr:uid="{00000000-0005-0000-0000-000074150000}"/>
    <cellStyle name="Normal 2 4 4" xfId="5566" xr:uid="{00000000-0005-0000-0000-000075150000}"/>
    <cellStyle name="Normal 2 4 4 2" xfId="5567" xr:uid="{00000000-0005-0000-0000-000076150000}"/>
    <cellStyle name="Normal 2 4 4 2 2" xfId="5568" xr:uid="{00000000-0005-0000-0000-000077150000}"/>
    <cellStyle name="Normal 2 4 4 3" xfId="5569" xr:uid="{00000000-0005-0000-0000-000078150000}"/>
    <cellStyle name="Normal 2 4 5" xfId="5570" xr:uid="{00000000-0005-0000-0000-000079150000}"/>
    <cellStyle name="Normal 2 4 5 2" xfId="5571" xr:uid="{00000000-0005-0000-0000-00007A150000}"/>
    <cellStyle name="Normal 2 4 5 2 2" xfId="5572" xr:uid="{00000000-0005-0000-0000-00007B150000}"/>
    <cellStyle name="Normal 2 4 5 3" xfId="5573" xr:uid="{00000000-0005-0000-0000-00007C150000}"/>
    <cellStyle name="Normal 2 4 6" xfId="5574" xr:uid="{00000000-0005-0000-0000-00007D150000}"/>
    <cellStyle name="Normal 2 4 6 2" xfId="5575" xr:uid="{00000000-0005-0000-0000-00007E150000}"/>
    <cellStyle name="Normal 2 4 6 2 2" xfId="5576" xr:uid="{00000000-0005-0000-0000-00007F150000}"/>
    <cellStyle name="Normal 2 4 6 3" xfId="5577" xr:uid="{00000000-0005-0000-0000-000080150000}"/>
    <cellStyle name="Normal 2 4 7" xfId="5578" xr:uid="{00000000-0005-0000-0000-000081150000}"/>
    <cellStyle name="Normal 2 4 7 2" xfId="5579" xr:uid="{00000000-0005-0000-0000-000082150000}"/>
    <cellStyle name="Normal 2 4 7 2 2" xfId="5580" xr:uid="{00000000-0005-0000-0000-000083150000}"/>
    <cellStyle name="Normal 2 4 7 3" xfId="5581" xr:uid="{00000000-0005-0000-0000-000084150000}"/>
    <cellStyle name="Normal 2 4 7 4" xfId="5582" xr:uid="{00000000-0005-0000-0000-000085150000}"/>
    <cellStyle name="Normal 2 4 8" xfId="5583" xr:uid="{00000000-0005-0000-0000-000086150000}"/>
    <cellStyle name="Normal 2 4 8 2" xfId="5584" xr:uid="{00000000-0005-0000-0000-000087150000}"/>
    <cellStyle name="Normal 2 4 9" xfId="5585" xr:uid="{00000000-0005-0000-0000-000088150000}"/>
    <cellStyle name="Normal 2 40" xfId="5586" xr:uid="{00000000-0005-0000-0000-000089150000}"/>
    <cellStyle name="Normal 2 40 2" xfId="5587" xr:uid="{00000000-0005-0000-0000-00008A150000}"/>
    <cellStyle name="Normal 2 40 2 2" xfId="5588" xr:uid="{00000000-0005-0000-0000-00008B150000}"/>
    <cellStyle name="Normal 2 40 3" xfId="5589" xr:uid="{00000000-0005-0000-0000-00008C150000}"/>
    <cellStyle name="Normal 2 41" xfId="5590" xr:uid="{00000000-0005-0000-0000-00008D150000}"/>
    <cellStyle name="Normal 2 41 2" xfId="5591" xr:uid="{00000000-0005-0000-0000-00008E150000}"/>
    <cellStyle name="Normal 2 41 2 2" xfId="5592" xr:uid="{00000000-0005-0000-0000-00008F150000}"/>
    <cellStyle name="Normal 2 41 3" xfId="5593" xr:uid="{00000000-0005-0000-0000-000090150000}"/>
    <cellStyle name="Normal 2 42" xfId="5594" xr:uid="{00000000-0005-0000-0000-000091150000}"/>
    <cellStyle name="Normal 2 42 2" xfId="5595" xr:uid="{00000000-0005-0000-0000-000092150000}"/>
    <cellStyle name="Normal 2 42 2 2" xfId="5596" xr:uid="{00000000-0005-0000-0000-000093150000}"/>
    <cellStyle name="Normal 2 42 3" xfId="5597" xr:uid="{00000000-0005-0000-0000-000094150000}"/>
    <cellStyle name="Normal 2 43" xfId="5598" xr:uid="{00000000-0005-0000-0000-000095150000}"/>
    <cellStyle name="Normal 2 43 2" xfId="5599" xr:uid="{00000000-0005-0000-0000-000096150000}"/>
    <cellStyle name="Normal 2 43 2 2" xfId="5600" xr:uid="{00000000-0005-0000-0000-000097150000}"/>
    <cellStyle name="Normal 2 43 3" xfId="5601" xr:uid="{00000000-0005-0000-0000-000098150000}"/>
    <cellStyle name="Normal 2 44" xfId="5602" xr:uid="{00000000-0005-0000-0000-000099150000}"/>
    <cellStyle name="Normal 2 44 2" xfId="5603" xr:uid="{00000000-0005-0000-0000-00009A150000}"/>
    <cellStyle name="Normal 2 44 2 2" xfId="5604" xr:uid="{00000000-0005-0000-0000-00009B150000}"/>
    <cellStyle name="Normal 2 44 3" xfId="5605" xr:uid="{00000000-0005-0000-0000-00009C150000}"/>
    <cellStyle name="Normal 2 45" xfId="5606" xr:uid="{00000000-0005-0000-0000-00009D150000}"/>
    <cellStyle name="Normal 2 45 2" xfId="5607" xr:uid="{00000000-0005-0000-0000-00009E150000}"/>
    <cellStyle name="Normal 2 45 2 2" xfId="5608" xr:uid="{00000000-0005-0000-0000-00009F150000}"/>
    <cellStyle name="Normal 2 45 3" xfId="5609" xr:uid="{00000000-0005-0000-0000-0000A0150000}"/>
    <cellStyle name="Normal 2 46" xfId="5610" xr:uid="{00000000-0005-0000-0000-0000A1150000}"/>
    <cellStyle name="Normal 2 46 2" xfId="5611" xr:uid="{00000000-0005-0000-0000-0000A2150000}"/>
    <cellStyle name="Normal 2 46 2 2" xfId="5612" xr:uid="{00000000-0005-0000-0000-0000A3150000}"/>
    <cellStyle name="Normal 2 46 3" xfId="5613" xr:uid="{00000000-0005-0000-0000-0000A4150000}"/>
    <cellStyle name="Normal 2 47" xfId="5614" xr:uid="{00000000-0005-0000-0000-0000A5150000}"/>
    <cellStyle name="Normal 2 47 2" xfId="5615" xr:uid="{00000000-0005-0000-0000-0000A6150000}"/>
    <cellStyle name="Normal 2 47 2 2" xfId="5616" xr:uid="{00000000-0005-0000-0000-0000A7150000}"/>
    <cellStyle name="Normal 2 47 3" xfId="5617" xr:uid="{00000000-0005-0000-0000-0000A8150000}"/>
    <cellStyle name="Normal 2 48" xfId="5618" xr:uid="{00000000-0005-0000-0000-0000A9150000}"/>
    <cellStyle name="Normal 2 48 2" xfId="5619" xr:uid="{00000000-0005-0000-0000-0000AA150000}"/>
    <cellStyle name="Normal 2 48 2 2" xfId="5620" xr:uid="{00000000-0005-0000-0000-0000AB150000}"/>
    <cellStyle name="Normal 2 48 3" xfId="5621" xr:uid="{00000000-0005-0000-0000-0000AC150000}"/>
    <cellStyle name="Normal 2 49" xfId="5622" xr:uid="{00000000-0005-0000-0000-0000AD150000}"/>
    <cellStyle name="Normal 2 49 2" xfId="5623" xr:uid="{00000000-0005-0000-0000-0000AE150000}"/>
    <cellStyle name="Normal 2 49 2 2" xfId="5624" xr:uid="{00000000-0005-0000-0000-0000AF150000}"/>
    <cellStyle name="Normal 2 49 3" xfId="5625" xr:uid="{00000000-0005-0000-0000-0000B0150000}"/>
    <cellStyle name="Normal 2 5" xfId="5626" xr:uid="{00000000-0005-0000-0000-0000B1150000}"/>
    <cellStyle name="Normal 2 5 10" xfId="5627" xr:uid="{00000000-0005-0000-0000-0000B2150000}"/>
    <cellStyle name="Normal 2 5 11" xfId="5628" xr:uid="{00000000-0005-0000-0000-0000B3150000}"/>
    <cellStyle name="Normal 2 5 12" xfId="5629" xr:uid="{00000000-0005-0000-0000-0000B4150000}"/>
    <cellStyle name="Normal 2 5 13" xfId="5630" xr:uid="{00000000-0005-0000-0000-0000B5150000}"/>
    <cellStyle name="Normal 2 5 2" xfId="5631" xr:uid="{00000000-0005-0000-0000-0000B6150000}"/>
    <cellStyle name="Normal 2 5 2 2" xfId="5632" xr:uid="{00000000-0005-0000-0000-0000B7150000}"/>
    <cellStyle name="Normal 2 5 2 2 2" xfId="5633" xr:uid="{00000000-0005-0000-0000-0000B8150000}"/>
    <cellStyle name="Normal 2 5 2 2 2 2" xfId="5634" xr:uid="{00000000-0005-0000-0000-0000B9150000}"/>
    <cellStyle name="Normal 2 5 2 2 2 2 2" xfId="5635" xr:uid="{00000000-0005-0000-0000-0000BA150000}"/>
    <cellStyle name="Normal 2 5 2 2 2 3" xfId="5636" xr:uid="{00000000-0005-0000-0000-0000BB150000}"/>
    <cellStyle name="Normal 2 5 2 2 3" xfId="5637" xr:uid="{00000000-0005-0000-0000-0000BC150000}"/>
    <cellStyle name="Normal 2 5 2 2 3 2" xfId="5638" xr:uid="{00000000-0005-0000-0000-0000BD150000}"/>
    <cellStyle name="Normal 2 5 2 2 3 2 2" xfId="5639" xr:uid="{00000000-0005-0000-0000-0000BE150000}"/>
    <cellStyle name="Normal 2 5 2 2 3 3" xfId="5640" xr:uid="{00000000-0005-0000-0000-0000BF150000}"/>
    <cellStyle name="Normal 2 5 2 2 4" xfId="5641" xr:uid="{00000000-0005-0000-0000-0000C0150000}"/>
    <cellStyle name="Normal 2 5 2 2 4 2" xfId="5642" xr:uid="{00000000-0005-0000-0000-0000C1150000}"/>
    <cellStyle name="Normal 2 5 2 2 4 2 2" xfId="5643" xr:uid="{00000000-0005-0000-0000-0000C2150000}"/>
    <cellStyle name="Normal 2 5 2 2 4 3" xfId="5644" xr:uid="{00000000-0005-0000-0000-0000C3150000}"/>
    <cellStyle name="Normal 2 5 2 2 5" xfId="5645" xr:uid="{00000000-0005-0000-0000-0000C4150000}"/>
    <cellStyle name="Normal 2 5 2 2 5 2" xfId="5646" xr:uid="{00000000-0005-0000-0000-0000C5150000}"/>
    <cellStyle name="Normal 2 5 2 2 5 2 2" xfId="5647" xr:uid="{00000000-0005-0000-0000-0000C6150000}"/>
    <cellStyle name="Normal 2 5 2 2 5 3" xfId="5648" xr:uid="{00000000-0005-0000-0000-0000C7150000}"/>
    <cellStyle name="Normal 2 5 2 3" xfId="5649" xr:uid="{00000000-0005-0000-0000-0000C8150000}"/>
    <cellStyle name="Normal 2 5 2 4" xfId="5650" xr:uid="{00000000-0005-0000-0000-0000C9150000}"/>
    <cellStyle name="Normal 2 5 2 5" xfId="5651" xr:uid="{00000000-0005-0000-0000-0000CA150000}"/>
    <cellStyle name="Normal 2 5 2 6" xfId="5652" xr:uid="{00000000-0005-0000-0000-0000CB150000}"/>
    <cellStyle name="Normal 2 5 2 6 2" xfId="5653" xr:uid="{00000000-0005-0000-0000-0000CC150000}"/>
    <cellStyle name="Normal 2 5 2 7" xfId="5654" xr:uid="{00000000-0005-0000-0000-0000CD150000}"/>
    <cellStyle name="Normal 2 5 2 8" xfId="5655" xr:uid="{00000000-0005-0000-0000-0000CE150000}"/>
    <cellStyle name="Normal 2 5 3" xfId="5656" xr:uid="{00000000-0005-0000-0000-0000CF150000}"/>
    <cellStyle name="Normal 2 5 3 2" xfId="5657" xr:uid="{00000000-0005-0000-0000-0000D0150000}"/>
    <cellStyle name="Normal 2 5 3 2 2" xfId="5658" xr:uid="{00000000-0005-0000-0000-0000D1150000}"/>
    <cellStyle name="Normal 2 5 3 3" xfId="5659" xr:uid="{00000000-0005-0000-0000-0000D2150000}"/>
    <cellStyle name="Normal 2 5 3 4" xfId="5660" xr:uid="{00000000-0005-0000-0000-0000D3150000}"/>
    <cellStyle name="Normal 2 5 3 5" xfId="5661" xr:uid="{00000000-0005-0000-0000-0000D4150000}"/>
    <cellStyle name="Normal 2 5 4" xfId="5662" xr:uid="{00000000-0005-0000-0000-0000D5150000}"/>
    <cellStyle name="Normal 2 5 4 2" xfId="5663" xr:uid="{00000000-0005-0000-0000-0000D6150000}"/>
    <cellStyle name="Normal 2 5 4 2 2" xfId="5664" xr:uid="{00000000-0005-0000-0000-0000D7150000}"/>
    <cellStyle name="Normal 2 5 4 3" xfId="5665" xr:uid="{00000000-0005-0000-0000-0000D8150000}"/>
    <cellStyle name="Normal 2 5 5" xfId="5666" xr:uid="{00000000-0005-0000-0000-0000D9150000}"/>
    <cellStyle name="Normal 2 5 5 2" xfId="5667" xr:uid="{00000000-0005-0000-0000-0000DA150000}"/>
    <cellStyle name="Normal 2 5 5 2 2" xfId="5668" xr:uid="{00000000-0005-0000-0000-0000DB150000}"/>
    <cellStyle name="Normal 2 5 5 3" xfId="5669" xr:uid="{00000000-0005-0000-0000-0000DC150000}"/>
    <cellStyle name="Normal 2 5 6" xfId="5670" xr:uid="{00000000-0005-0000-0000-0000DD150000}"/>
    <cellStyle name="Normal 2 5 6 2" xfId="5671" xr:uid="{00000000-0005-0000-0000-0000DE150000}"/>
    <cellStyle name="Normal 2 5 6 2 2" xfId="5672" xr:uid="{00000000-0005-0000-0000-0000DF150000}"/>
    <cellStyle name="Normal 2 5 6 3" xfId="5673" xr:uid="{00000000-0005-0000-0000-0000E0150000}"/>
    <cellStyle name="Normal 2 5 7" xfId="5674" xr:uid="{00000000-0005-0000-0000-0000E1150000}"/>
    <cellStyle name="Normal 2 5 7 2" xfId="5675" xr:uid="{00000000-0005-0000-0000-0000E2150000}"/>
    <cellStyle name="Normal 2 5 7 2 2" xfId="5676" xr:uid="{00000000-0005-0000-0000-0000E3150000}"/>
    <cellStyle name="Normal 2 5 7 3" xfId="5677" xr:uid="{00000000-0005-0000-0000-0000E4150000}"/>
    <cellStyle name="Normal 2 5 7 4" xfId="5678" xr:uid="{00000000-0005-0000-0000-0000E5150000}"/>
    <cellStyle name="Normal 2 5 8" xfId="5679" xr:uid="{00000000-0005-0000-0000-0000E6150000}"/>
    <cellStyle name="Normal 2 5 8 2" xfId="5680" xr:uid="{00000000-0005-0000-0000-0000E7150000}"/>
    <cellStyle name="Normal 2 5 9" xfId="5681" xr:uid="{00000000-0005-0000-0000-0000E8150000}"/>
    <cellStyle name="Normal 2 50" xfId="5682" xr:uid="{00000000-0005-0000-0000-0000E9150000}"/>
    <cellStyle name="Normal 2 50 2" xfId="5683" xr:uid="{00000000-0005-0000-0000-0000EA150000}"/>
    <cellStyle name="Normal 2 50 2 2" xfId="5684" xr:uid="{00000000-0005-0000-0000-0000EB150000}"/>
    <cellStyle name="Normal 2 50 3" xfId="5685" xr:uid="{00000000-0005-0000-0000-0000EC150000}"/>
    <cellStyle name="Normal 2 51" xfId="5686" xr:uid="{00000000-0005-0000-0000-0000ED150000}"/>
    <cellStyle name="Normal 2 51 2" xfId="5687" xr:uid="{00000000-0005-0000-0000-0000EE150000}"/>
    <cellStyle name="Normal 2 51 2 2" xfId="5688" xr:uid="{00000000-0005-0000-0000-0000EF150000}"/>
    <cellStyle name="Normal 2 51 3" xfId="5689" xr:uid="{00000000-0005-0000-0000-0000F0150000}"/>
    <cellStyle name="Normal 2 52" xfId="5690" xr:uid="{00000000-0005-0000-0000-0000F1150000}"/>
    <cellStyle name="Normal 2 52 2" xfId="5691" xr:uid="{00000000-0005-0000-0000-0000F2150000}"/>
    <cellStyle name="Normal 2 52 2 2" xfId="5692" xr:uid="{00000000-0005-0000-0000-0000F3150000}"/>
    <cellStyle name="Normal 2 52 3" xfId="5693" xr:uid="{00000000-0005-0000-0000-0000F4150000}"/>
    <cellStyle name="Normal 2 53" xfId="5694" xr:uid="{00000000-0005-0000-0000-0000F5150000}"/>
    <cellStyle name="Normal 2 53 2" xfId="5695" xr:uid="{00000000-0005-0000-0000-0000F6150000}"/>
    <cellStyle name="Normal 2 53 2 2" xfId="5696" xr:uid="{00000000-0005-0000-0000-0000F7150000}"/>
    <cellStyle name="Normal 2 53 3" xfId="5697" xr:uid="{00000000-0005-0000-0000-0000F8150000}"/>
    <cellStyle name="Normal 2 54" xfId="5698" xr:uid="{00000000-0005-0000-0000-0000F9150000}"/>
    <cellStyle name="Normal 2 54 2" xfId="5699" xr:uid="{00000000-0005-0000-0000-0000FA150000}"/>
    <cellStyle name="Normal 2 54 2 2" xfId="5700" xr:uid="{00000000-0005-0000-0000-0000FB150000}"/>
    <cellStyle name="Normal 2 54 3" xfId="5701" xr:uid="{00000000-0005-0000-0000-0000FC150000}"/>
    <cellStyle name="Normal 2 55" xfId="5702" xr:uid="{00000000-0005-0000-0000-0000FD150000}"/>
    <cellStyle name="Normal 2 55 2" xfId="5703" xr:uid="{00000000-0005-0000-0000-0000FE150000}"/>
    <cellStyle name="Normal 2 55 2 2" xfId="5704" xr:uid="{00000000-0005-0000-0000-0000FF150000}"/>
    <cellStyle name="Normal 2 55 3" xfId="5705" xr:uid="{00000000-0005-0000-0000-000000160000}"/>
    <cellStyle name="Normal 2 56" xfId="5706" xr:uid="{00000000-0005-0000-0000-000001160000}"/>
    <cellStyle name="Normal 2 56 2" xfId="5707" xr:uid="{00000000-0005-0000-0000-000002160000}"/>
    <cellStyle name="Normal 2 56 2 2" xfId="5708" xr:uid="{00000000-0005-0000-0000-000003160000}"/>
    <cellStyle name="Normal 2 56 3" xfId="5709" xr:uid="{00000000-0005-0000-0000-000004160000}"/>
    <cellStyle name="Normal 2 57" xfId="5710" xr:uid="{00000000-0005-0000-0000-000005160000}"/>
    <cellStyle name="Normal 2 57 2" xfId="5711" xr:uid="{00000000-0005-0000-0000-000006160000}"/>
    <cellStyle name="Normal 2 57 2 2" xfId="5712" xr:uid="{00000000-0005-0000-0000-000007160000}"/>
    <cellStyle name="Normal 2 57 3" xfId="5713" xr:uid="{00000000-0005-0000-0000-000008160000}"/>
    <cellStyle name="Normal 2 58" xfId="5714" xr:uid="{00000000-0005-0000-0000-000009160000}"/>
    <cellStyle name="Normal 2 58 2" xfId="5715" xr:uid="{00000000-0005-0000-0000-00000A160000}"/>
    <cellStyle name="Normal 2 58 2 2" xfId="5716" xr:uid="{00000000-0005-0000-0000-00000B160000}"/>
    <cellStyle name="Normal 2 58 3" xfId="5717" xr:uid="{00000000-0005-0000-0000-00000C160000}"/>
    <cellStyle name="Normal 2 59" xfId="5718" xr:uid="{00000000-0005-0000-0000-00000D160000}"/>
    <cellStyle name="Normal 2 59 2" xfId="5719" xr:uid="{00000000-0005-0000-0000-00000E160000}"/>
    <cellStyle name="Normal 2 59 2 2" xfId="5720" xr:uid="{00000000-0005-0000-0000-00000F160000}"/>
    <cellStyle name="Normal 2 59 3" xfId="5721" xr:uid="{00000000-0005-0000-0000-000010160000}"/>
    <cellStyle name="Normal 2 6" xfId="5722" xr:uid="{00000000-0005-0000-0000-000011160000}"/>
    <cellStyle name="Normal 2 6 10" xfId="5723" xr:uid="{00000000-0005-0000-0000-000012160000}"/>
    <cellStyle name="Normal 2 6 2" xfId="5724" xr:uid="{00000000-0005-0000-0000-000013160000}"/>
    <cellStyle name="Normal 2 6 2 2" xfId="5725" xr:uid="{00000000-0005-0000-0000-000014160000}"/>
    <cellStyle name="Normal 2 6 2 3" xfId="5726" xr:uid="{00000000-0005-0000-0000-000015160000}"/>
    <cellStyle name="Normal 2 6 2 4" xfId="5727" xr:uid="{00000000-0005-0000-0000-000016160000}"/>
    <cellStyle name="Normal 2 6 3" xfId="5728" xr:uid="{00000000-0005-0000-0000-000017160000}"/>
    <cellStyle name="Normal 2 6 3 2" xfId="5729" xr:uid="{00000000-0005-0000-0000-000018160000}"/>
    <cellStyle name="Normal 2 6 3 3" xfId="5730" xr:uid="{00000000-0005-0000-0000-000019160000}"/>
    <cellStyle name="Normal 2 6 4" xfId="5731" xr:uid="{00000000-0005-0000-0000-00001A160000}"/>
    <cellStyle name="Normal 2 6 4 2" xfId="5732" xr:uid="{00000000-0005-0000-0000-00001B160000}"/>
    <cellStyle name="Normal 2 6 5" xfId="5733" xr:uid="{00000000-0005-0000-0000-00001C160000}"/>
    <cellStyle name="Normal 2 6 5 2" xfId="5734" xr:uid="{00000000-0005-0000-0000-00001D160000}"/>
    <cellStyle name="Normal 2 6 6" xfId="5735" xr:uid="{00000000-0005-0000-0000-00001E160000}"/>
    <cellStyle name="Normal 2 6 6 2" xfId="5736" xr:uid="{00000000-0005-0000-0000-00001F160000}"/>
    <cellStyle name="Normal 2 6 6 3" xfId="5737" xr:uid="{00000000-0005-0000-0000-000020160000}"/>
    <cellStyle name="Normal 2 6 7" xfId="5738" xr:uid="{00000000-0005-0000-0000-000021160000}"/>
    <cellStyle name="Normal 2 6 8" xfId="5739" xr:uid="{00000000-0005-0000-0000-000022160000}"/>
    <cellStyle name="Normal 2 6 9" xfId="5740" xr:uid="{00000000-0005-0000-0000-000023160000}"/>
    <cellStyle name="Normal 2 60" xfId="5741" xr:uid="{00000000-0005-0000-0000-000024160000}"/>
    <cellStyle name="Normal 2 60 2" xfId="5742" xr:uid="{00000000-0005-0000-0000-000025160000}"/>
    <cellStyle name="Normal 2 60 2 2" xfId="5743" xr:uid="{00000000-0005-0000-0000-000026160000}"/>
    <cellStyle name="Normal 2 60 3" xfId="5744" xr:uid="{00000000-0005-0000-0000-000027160000}"/>
    <cellStyle name="Normal 2 61" xfId="5745" xr:uid="{00000000-0005-0000-0000-000028160000}"/>
    <cellStyle name="Normal 2 61 2" xfId="5746" xr:uid="{00000000-0005-0000-0000-000029160000}"/>
    <cellStyle name="Normal 2 61 2 2" xfId="5747" xr:uid="{00000000-0005-0000-0000-00002A160000}"/>
    <cellStyle name="Normal 2 61 3" xfId="5748" xr:uid="{00000000-0005-0000-0000-00002B160000}"/>
    <cellStyle name="Normal 2 62" xfId="5749" xr:uid="{00000000-0005-0000-0000-00002C160000}"/>
    <cellStyle name="Normal 2 62 2" xfId="5750" xr:uid="{00000000-0005-0000-0000-00002D160000}"/>
    <cellStyle name="Normal 2 62 2 2" xfId="5751" xr:uid="{00000000-0005-0000-0000-00002E160000}"/>
    <cellStyle name="Normal 2 62 3" xfId="5752" xr:uid="{00000000-0005-0000-0000-00002F160000}"/>
    <cellStyle name="Normal 2 63" xfId="5753" xr:uid="{00000000-0005-0000-0000-000030160000}"/>
    <cellStyle name="Normal 2 63 2" xfId="5754" xr:uid="{00000000-0005-0000-0000-000031160000}"/>
    <cellStyle name="Normal 2 63 2 2" xfId="5755" xr:uid="{00000000-0005-0000-0000-000032160000}"/>
    <cellStyle name="Normal 2 63 3" xfId="5756" xr:uid="{00000000-0005-0000-0000-000033160000}"/>
    <cellStyle name="Normal 2 64" xfId="5757" xr:uid="{00000000-0005-0000-0000-000034160000}"/>
    <cellStyle name="Normal 2 64 2" xfId="5758" xr:uid="{00000000-0005-0000-0000-000035160000}"/>
    <cellStyle name="Normal 2 64 2 2" xfId="5759" xr:uid="{00000000-0005-0000-0000-000036160000}"/>
    <cellStyle name="Normal 2 64 3" xfId="5760" xr:uid="{00000000-0005-0000-0000-000037160000}"/>
    <cellStyle name="Normal 2 65" xfId="5761" xr:uid="{00000000-0005-0000-0000-000038160000}"/>
    <cellStyle name="Normal 2 66" xfId="5762" xr:uid="{00000000-0005-0000-0000-000039160000}"/>
    <cellStyle name="Normal 2 67" xfId="5763" xr:uid="{00000000-0005-0000-0000-00003A160000}"/>
    <cellStyle name="Normal 2 68" xfId="5764" xr:uid="{00000000-0005-0000-0000-00003B160000}"/>
    <cellStyle name="Normal 2 69" xfId="5765" xr:uid="{00000000-0005-0000-0000-00003C160000}"/>
    <cellStyle name="Normal 2 7" xfId="5766" xr:uid="{00000000-0005-0000-0000-00003D160000}"/>
    <cellStyle name="Normal 2 7 10" xfId="5767" xr:uid="{00000000-0005-0000-0000-00003E160000}"/>
    <cellStyle name="Normal 2 7 11" xfId="5768" xr:uid="{00000000-0005-0000-0000-00003F160000}"/>
    <cellStyle name="Normal 2 7 12" xfId="5769" xr:uid="{00000000-0005-0000-0000-000040160000}"/>
    <cellStyle name="Normal 2 7 13" xfId="5770" xr:uid="{00000000-0005-0000-0000-000041160000}"/>
    <cellStyle name="Normal 2 7 2" xfId="5771" xr:uid="{00000000-0005-0000-0000-000042160000}"/>
    <cellStyle name="Normal 2 7 2 2" xfId="5772" xr:uid="{00000000-0005-0000-0000-000043160000}"/>
    <cellStyle name="Normal 2 7 2 3" xfId="5773" xr:uid="{00000000-0005-0000-0000-000044160000}"/>
    <cellStyle name="Normal 2 7 2 4" xfId="5774" xr:uid="{00000000-0005-0000-0000-000045160000}"/>
    <cellStyle name="Normal 2 7 2 5" xfId="5775" xr:uid="{00000000-0005-0000-0000-000046160000}"/>
    <cellStyle name="Normal 2 7 3" xfId="5776" xr:uid="{00000000-0005-0000-0000-000047160000}"/>
    <cellStyle name="Normal 2 7 3 2" xfId="5777" xr:uid="{00000000-0005-0000-0000-000048160000}"/>
    <cellStyle name="Normal 2 7 3 3" xfId="5778" xr:uid="{00000000-0005-0000-0000-000049160000}"/>
    <cellStyle name="Normal 2 7 4" xfId="5779" xr:uid="{00000000-0005-0000-0000-00004A160000}"/>
    <cellStyle name="Normal 2 7 4 2" xfId="5780" xr:uid="{00000000-0005-0000-0000-00004B160000}"/>
    <cellStyle name="Normal 2 7 5" xfId="5781" xr:uid="{00000000-0005-0000-0000-00004C160000}"/>
    <cellStyle name="Normal 2 7 6" xfId="5782" xr:uid="{00000000-0005-0000-0000-00004D160000}"/>
    <cellStyle name="Normal 2 7 7" xfId="5783" xr:uid="{00000000-0005-0000-0000-00004E160000}"/>
    <cellStyle name="Normal 2 7 8" xfId="5784" xr:uid="{00000000-0005-0000-0000-00004F160000}"/>
    <cellStyle name="Normal 2 7 9" xfId="5785" xr:uid="{00000000-0005-0000-0000-000050160000}"/>
    <cellStyle name="Normal 2 70" xfId="5786" xr:uid="{00000000-0005-0000-0000-000051160000}"/>
    <cellStyle name="Normal 2 71" xfId="5787" xr:uid="{00000000-0005-0000-0000-000052160000}"/>
    <cellStyle name="Normal 2 71 2" xfId="5788" xr:uid="{00000000-0005-0000-0000-000053160000}"/>
    <cellStyle name="Normal 2 72" xfId="5789" xr:uid="{00000000-0005-0000-0000-000054160000}"/>
    <cellStyle name="Normal 2 72 2" xfId="5790" xr:uid="{00000000-0005-0000-0000-000055160000}"/>
    <cellStyle name="Normal 2 73" xfId="5791" xr:uid="{00000000-0005-0000-0000-000056160000}"/>
    <cellStyle name="Normal 2 74" xfId="5792" xr:uid="{00000000-0005-0000-0000-000057160000}"/>
    <cellStyle name="Normal 2 74 2" xfId="5793" xr:uid="{00000000-0005-0000-0000-000058160000}"/>
    <cellStyle name="Normal 2 75" xfId="5794" xr:uid="{00000000-0005-0000-0000-000059160000}"/>
    <cellStyle name="Normal 2 75 2" xfId="5795" xr:uid="{00000000-0005-0000-0000-00005A160000}"/>
    <cellStyle name="Normal 2 76" xfId="5796" xr:uid="{00000000-0005-0000-0000-00005B160000}"/>
    <cellStyle name="Normal 2 76 2" xfId="5797" xr:uid="{00000000-0005-0000-0000-00005C160000}"/>
    <cellStyle name="Normal 2 77" xfId="5798" xr:uid="{00000000-0005-0000-0000-00005D160000}"/>
    <cellStyle name="Normal 2 77 2" xfId="5799" xr:uid="{00000000-0005-0000-0000-00005E160000}"/>
    <cellStyle name="Normal 2 78" xfId="5800" xr:uid="{00000000-0005-0000-0000-00005F160000}"/>
    <cellStyle name="Normal 2 78 2" xfId="5801" xr:uid="{00000000-0005-0000-0000-000060160000}"/>
    <cellStyle name="Normal 2 79" xfId="5802" xr:uid="{00000000-0005-0000-0000-000061160000}"/>
    <cellStyle name="Normal 2 79 2" xfId="5803" xr:uid="{00000000-0005-0000-0000-000062160000}"/>
    <cellStyle name="Normal 2 8" xfId="5804" xr:uid="{00000000-0005-0000-0000-000063160000}"/>
    <cellStyle name="Normal 2 8 2" xfId="5805" xr:uid="{00000000-0005-0000-0000-000064160000}"/>
    <cellStyle name="Normal 2 8 2 2" xfId="5806" xr:uid="{00000000-0005-0000-0000-000065160000}"/>
    <cellStyle name="Normal 2 8 2 3" xfId="5807" xr:uid="{00000000-0005-0000-0000-000066160000}"/>
    <cellStyle name="Normal 2 8 3" xfId="5808" xr:uid="{00000000-0005-0000-0000-000067160000}"/>
    <cellStyle name="Normal 2 8 4" xfId="5809" xr:uid="{00000000-0005-0000-0000-000068160000}"/>
    <cellStyle name="Normal 2 8 4 2" xfId="5810" xr:uid="{00000000-0005-0000-0000-000069160000}"/>
    <cellStyle name="Normal 2 8 5" xfId="5811" xr:uid="{00000000-0005-0000-0000-00006A160000}"/>
    <cellStyle name="Normal 2 8 6" xfId="5812" xr:uid="{00000000-0005-0000-0000-00006B160000}"/>
    <cellStyle name="Normal 2 8 7" xfId="5813" xr:uid="{00000000-0005-0000-0000-00006C160000}"/>
    <cellStyle name="Normal 2 8 8" xfId="5814" xr:uid="{00000000-0005-0000-0000-00006D160000}"/>
    <cellStyle name="Normal 2 80" xfId="5815" xr:uid="{00000000-0005-0000-0000-00006E160000}"/>
    <cellStyle name="Normal 2 80 2" xfId="5816" xr:uid="{00000000-0005-0000-0000-00006F160000}"/>
    <cellStyle name="Normal 2 81" xfId="5817" xr:uid="{00000000-0005-0000-0000-000070160000}"/>
    <cellStyle name="Normal 2 81 2" xfId="5818" xr:uid="{00000000-0005-0000-0000-000071160000}"/>
    <cellStyle name="Normal 2 82" xfId="5819" xr:uid="{00000000-0005-0000-0000-000072160000}"/>
    <cellStyle name="Normal 2 82 2" xfId="5820" xr:uid="{00000000-0005-0000-0000-000073160000}"/>
    <cellStyle name="Normal 2 83" xfId="5821" xr:uid="{00000000-0005-0000-0000-000074160000}"/>
    <cellStyle name="Normal 2 83 2" xfId="5822" xr:uid="{00000000-0005-0000-0000-000075160000}"/>
    <cellStyle name="Normal 2 84" xfId="5823" xr:uid="{00000000-0005-0000-0000-000076160000}"/>
    <cellStyle name="Normal 2 84 2" xfId="5824" xr:uid="{00000000-0005-0000-0000-000077160000}"/>
    <cellStyle name="Normal 2 85" xfId="5825" xr:uid="{00000000-0005-0000-0000-000078160000}"/>
    <cellStyle name="Normal 2 85 2" xfId="5826" xr:uid="{00000000-0005-0000-0000-000079160000}"/>
    <cellStyle name="Normal 2 86" xfId="5827" xr:uid="{00000000-0005-0000-0000-00007A160000}"/>
    <cellStyle name="Normal 2 86 2" xfId="5828" xr:uid="{00000000-0005-0000-0000-00007B160000}"/>
    <cellStyle name="Normal 2 87" xfId="5829" xr:uid="{00000000-0005-0000-0000-00007C160000}"/>
    <cellStyle name="Normal 2 87 2" xfId="5830" xr:uid="{00000000-0005-0000-0000-00007D160000}"/>
    <cellStyle name="Normal 2 88" xfId="5831" xr:uid="{00000000-0005-0000-0000-00007E160000}"/>
    <cellStyle name="Normal 2 89" xfId="5832" xr:uid="{00000000-0005-0000-0000-00007F160000}"/>
    <cellStyle name="Normal 2 9" xfId="5833" xr:uid="{00000000-0005-0000-0000-000080160000}"/>
    <cellStyle name="Normal 2 9 2" xfId="5834" xr:uid="{00000000-0005-0000-0000-000081160000}"/>
    <cellStyle name="Normal 2 9 3" xfId="5835" xr:uid="{00000000-0005-0000-0000-000082160000}"/>
    <cellStyle name="Normal 2 9 4" xfId="5836" xr:uid="{00000000-0005-0000-0000-000083160000}"/>
    <cellStyle name="Normal 2 9 4 2" xfId="5837" xr:uid="{00000000-0005-0000-0000-000084160000}"/>
    <cellStyle name="Normal 2 9 5" xfId="5838" xr:uid="{00000000-0005-0000-0000-000085160000}"/>
    <cellStyle name="Normal 2 9 6" xfId="5839" xr:uid="{00000000-0005-0000-0000-000086160000}"/>
    <cellStyle name="Normal 2 90" xfId="5840" xr:uid="{00000000-0005-0000-0000-000087160000}"/>
    <cellStyle name="Normal 2 90 2" xfId="5841" xr:uid="{00000000-0005-0000-0000-000088160000}"/>
    <cellStyle name="Normal 2 91" xfId="5842" xr:uid="{00000000-0005-0000-0000-000089160000}"/>
    <cellStyle name="Normal 2 91 2" xfId="5843" xr:uid="{00000000-0005-0000-0000-00008A160000}"/>
    <cellStyle name="Normal 2 92" xfId="5844" xr:uid="{00000000-0005-0000-0000-00008B160000}"/>
    <cellStyle name="Normal 2 92 2" xfId="5845" xr:uid="{00000000-0005-0000-0000-00008C160000}"/>
    <cellStyle name="Normal 2 93" xfId="5846" xr:uid="{00000000-0005-0000-0000-00008D160000}"/>
    <cellStyle name="Normal 2 93 2" xfId="5847" xr:uid="{00000000-0005-0000-0000-00008E160000}"/>
    <cellStyle name="Normal 2 94" xfId="5848" xr:uid="{00000000-0005-0000-0000-00008F160000}"/>
    <cellStyle name="Normal 2 94 2" xfId="5849" xr:uid="{00000000-0005-0000-0000-000090160000}"/>
    <cellStyle name="Normal 2 95" xfId="5850" xr:uid="{00000000-0005-0000-0000-000091160000}"/>
    <cellStyle name="Normal 2 95 2" xfId="5851" xr:uid="{00000000-0005-0000-0000-000092160000}"/>
    <cellStyle name="Normal 2 95 3" xfId="5852" xr:uid="{00000000-0005-0000-0000-000093160000}"/>
    <cellStyle name="Normal 2 96" xfId="5853" xr:uid="{00000000-0005-0000-0000-000094160000}"/>
    <cellStyle name="Normal 2 96 2" xfId="5854" xr:uid="{00000000-0005-0000-0000-000095160000}"/>
    <cellStyle name="Normal 2 97" xfId="5855" xr:uid="{00000000-0005-0000-0000-000096160000}"/>
    <cellStyle name="Normal 2 97 2" xfId="5856" xr:uid="{00000000-0005-0000-0000-000097160000}"/>
    <cellStyle name="Normal 2 98" xfId="5857" xr:uid="{00000000-0005-0000-0000-000098160000}"/>
    <cellStyle name="Normal 2 98 2" xfId="5858" xr:uid="{00000000-0005-0000-0000-000099160000}"/>
    <cellStyle name="Normal 2 99" xfId="5859" xr:uid="{00000000-0005-0000-0000-00009A160000}"/>
    <cellStyle name="Normal 2 99 2" xfId="5860" xr:uid="{00000000-0005-0000-0000-00009B160000}"/>
    <cellStyle name="Normal 20" xfId="5861" xr:uid="{00000000-0005-0000-0000-00009C160000}"/>
    <cellStyle name="Normal 20 2" xfId="5862" xr:uid="{00000000-0005-0000-0000-00009D160000}"/>
    <cellStyle name="Normal 20 2 2" xfId="5863" xr:uid="{00000000-0005-0000-0000-00009E160000}"/>
    <cellStyle name="Normal 20 2 3" xfId="5864" xr:uid="{00000000-0005-0000-0000-00009F160000}"/>
    <cellStyle name="Normal 20 3" xfId="5865" xr:uid="{00000000-0005-0000-0000-0000A0160000}"/>
    <cellStyle name="Normal 20 4" xfId="5866" xr:uid="{00000000-0005-0000-0000-0000A1160000}"/>
    <cellStyle name="Normal 200" xfId="5867" xr:uid="{00000000-0005-0000-0000-0000A2160000}"/>
    <cellStyle name="Normal 201" xfId="5868" xr:uid="{00000000-0005-0000-0000-0000A3160000}"/>
    <cellStyle name="Normal 201 2" xfId="5869" xr:uid="{00000000-0005-0000-0000-0000A4160000}"/>
    <cellStyle name="Normal 202" xfId="5870" xr:uid="{00000000-0005-0000-0000-0000A5160000}"/>
    <cellStyle name="Normal 203" xfId="5871" xr:uid="{00000000-0005-0000-0000-0000A6160000}"/>
    <cellStyle name="Normal 204" xfId="5872" xr:uid="{00000000-0005-0000-0000-0000A7160000}"/>
    <cellStyle name="Normal 205" xfId="5873" xr:uid="{00000000-0005-0000-0000-0000A8160000}"/>
    <cellStyle name="Normal 206" xfId="5874" xr:uid="{00000000-0005-0000-0000-0000A9160000}"/>
    <cellStyle name="Normal 207" xfId="5875" xr:uid="{00000000-0005-0000-0000-0000AA160000}"/>
    <cellStyle name="Normal 208" xfId="5876" xr:uid="{00000000-0005-0000-0000-0000AB160000}"/>
    <cellStyle name="Normal 209" xfId="5877" xr:uid="{00000000-0005-0000-0000-0000AC160000}"/>
    <cellStyle name="Normal 21" xfId="5878" xr:uid="{00000000-0005-0000-0000-0000AD160000}"/>
    <cellStyle name="Normal 21 2" xfId="5879" xr:uid="{00000000-0005-0000-0000-0000AE160000}"/>
    <cellStyle name="Normal 21 2 2" xfId="5880" xr:uid="{00000000-0005-0000-0000-0000AF160000}"/>
    <cellStyle name="Normal 21 2 3" xfId="5881" xr:uid="{00000000-0005-0000-0000-0000B0160000}"/>
    <cellStyle name="Normal 21 3" xfId="5882" xr:uid="{00000000-0005-0000-0000-0000B1160000}"/>
    <cellStyle name="Normal 21 4" xfId="5883" xr:uid="{00000000-0005-0000-0000-0000B2160000}"/>
    <cellStyle name="Normal 210" xfId="5884" xr:uid="{00000000-0005-0000-0000-0000B3160000}"/>
    <cellStyle name="Normal 211" xfId="5885" xr:uid="{00000000-0005-0000-0000-0000B4160000}"/>
    <cellStyle name="Normal 212" xfId="5886" xr:uid="{00000000-0005-0000-0000-0000B5160000}"/>
    <cellStyle name="Normal 213" xfId="5887" xr:uid="{00000000-0005-0000-0000-0000B6160000}"/>
    <cellStyle name="Normal 214" xfId="5888" xr:uid="{00000000-0005-0000-0000-0000B7160000}"/>
    <cellStyle name="Normal 215" xfId="5889" xr:uid="{00000000-0005-0000-0000-0000B8160000}"/>
    <cellStyle name="Normal 216" xfId="5890" xr:uid="{00000000-0005-0000-0000-0000B9160000}"/>
    <cellStyle name="Normal 217" xfId="5891" xr:uid="{00000000-0005-0000-0000-0000BA160000}"/>
    <cellStyle name="Normal 218" xfId="5892" xr:uid="{00000000-0005-0000-0000-0000BB160000}"/>
    <cellStyle name="Normal 219" xfId="5893" xr:uid="{00000000-0005-0000-0000-0000BC160000}"/>
    <cellStyle name="Normal 22" xfId="5894" xr:uid="{00000000-0005-0000-0000-0000BD160000}"/>
    <cellStyle name="Normal 22 2" xfId="5895" xr:uid="{00000000-0005-0000-0000-0000BE160000}"/>
    <cellStyle name="Normal 22 2 2" xfId="5896" xr:uid="{00000000-0005-0000-0000-0000BF160000}"/>
    <cellStyle name="Normal 22 2 3" xfId="5897" xr:uid="{00000000-0005-0000-0000-0000C0160000}"/>
    <cellStyle name="Normal 22 3" xfId="5898" xr:uid="{00000000-0005-0000-0000-0000C1160000}"/>
    <cellStyle name="Normal 22 4" xfId="5899" xr:uid="{00000000-0005-0000-0000-0000C2160000}"/>
    <cellStyle name="Normal 220" xfId="5900" xr:uid="{00000000-0005-0000-0000-0000C3160000}"/>
    <cellStyle name="Normal 221" xfId="5901" xr:uid="{00000000-0005-0000-0000-0000C4160000}"/>
    <cellStyle name="Normal 222" xfId="5902" xr:uid="{00000000-0005-0000-0000-0000C5160000}"/>
    <cellStyle name="Normal 223" xfId="5903" xr:uid="{00000000-0005-0000-0000-0000C6160000}"/>
    <cellStyle name="Normal 224" xfId="5904" xr:uid="{00000000-0005-0000-0000-0000C7160000}"/>
    <cellStyle name="Normal 225" xfId="5905" xr:uid="{00000000-0005-0000-0000-0000C8160000}"/>
    <cellStyle name="Normal 226" xfId="5906" xr:uid="{00000000-0005-0000-0000-0000C9160000}"/>
    <cellStyle name="Normal 227" xfId="5907" xr:uid="{00000000-0005-0000-0000-0000CA160000}"/>
    <cellStyle name="Normal 228" xfId="5908" xr:uid="{00000000-0005-0000-0000-0000CB160000}"/>
    <cellStyle name="Normal 229" xfId="5909" xr:uid="{00000000-0005-0000-0000-0000CC160000}"/>
    <cellStyle name="Normal 23" xfId="5910" xr:uid="{00000000-0005-0000-0000-0000CD160000}"/>
    <cellStyle name="Normal 23 2" xfId="5911" xr:uid="{00000000-0005-0000-0000-0000CE160000}"/>
    <cellStyle name="Normal 23 2 2" xfId="5912" xr:uid="{00000000-0005-0000-0000-0000CF160000}"/>
    <cellStyle name="Normal 23 2 3" xfId="5913" xr:uid="{00000000-0005-0000-0000-0000D0160000}"/>
    <cellStyle name="Normal 23 3" xfId="5914" xr:uid="{00000000-0005-0000-0000-0000D1160000}"/>
    <cellStyle name="Normal 230" xfId="5915" xr:uid="{00000000-0005-0000-0000-0000D2160000}"/>
    <cellStyle name="Normal 231" xfId="5916" xr:uid="{00000000-0005-0000-0000-0000D3160000}"/>
    <cellStyle name="Normal 232" xfId="5917" xr:uid="{00000000-0005-0000-0000-0000D4160000}"/>
    <cellStyle name="Normal 233" xfId="5918" xr:uid="{00000000-0005-0000-0000-0000D5160000}"/>
    <cellStyle name="Normal 234" xfId="5919" xr:uid="{00000000-0005-0000-0000-0000D6160000}"/>
    <cellStyle name="Normal 234 2" xfId="5920" xr:uid="{00000000-0005-0000-0000-0000D7160000}"/>
    <cellStyle name="Normal 235" xfId="5921" xr:uid="{00000000-0005-0000-0000-0000D8160000}"/>
    <cellStyle name="Normal 236" xfId="5922" xr:uid="{00000000-0005-0000-0000-0000D9160000}"/>
    <cellStyle name="Normal 237" xfId="5923" xr:uid="{00000000-0005-0000-0000-0000DA160000}"/>
    <cellStyle name="Normal 238" xfId="5924" xr:uid="{00000000-0005-0000-0000-0000DB160000}"/>
    <cellStyle name="Normal 239" xfId="5925" xr:uid="{00000000-0005-0000-0000-0000DC160000}"/>
    <cellStyle name="Normal 24" xfId="5926" xr:uid="{00000000-0005-0000-0000-0000DD160000}"/>
    <cellStyle name="Normal 24 2" xfId="5927" xr:uid="{00000000-0005-0000-0000-0000DE160000}"/>
    <cellStyle name="Normal 24 2 2" xfId="5928" xr:uid="{00000000-0005-0000-0000-0000DF160000}"/>
    <cellStyle name="Normal 24 2 3" xfId="5929" xr:uid="{00000000-0005-0000-0000-0000E0160000}"/>
    <cellStyle name="Normal 24 3" xfId="5930" xr:uid="{00000000-0005-0000-0000-0000E1160000}"/>
    <cellStyle name="Normal 240" xfId="5931" xr:uid="{00000000-0005-0000-0000-0000E2160000}"/>
    <cellStyle name="Normal 241" xfId="5932" xr:uid="{00000000-0005-0000-0000-0000E3160000}"/>
    <cellStyle name="Normal 242" xfId="5933" xr:uid="{00000000-0005-0000-0000-0000E4160000}"/>
    <cellStyle name="Normal 243" xfId="5934" xr:uid="{00000000-0005-0000-0000-0000E5160000}"/>
    <cellStyle name="Normal 244" xfId="9438" xr:uid="{00000000-0005-0000-0000-0000E6160000}"/>
    <cellStyle name="Normal 245" xfId="9444" xr:uid="{00000000-0005-0000-0000-0000E7160000}"/>
    <cellStyle name="Normal 245 2" xfId="9452" xr:uid="{00000000-0005-0000-0000-0000E8160000}"/>
    <cellStyle name="Normal 246" xfId="9450" xr:uid="{00000000-0005-0000-0000-0000E9160000}"/>
    <cellStyle name="Normal 246 2" xfId="9457" xr:uid="{954AAE08-9C8D-4966-AC97-F90B7D249ED7}"/>
    <cellStyle name="Normal 247" xfId="9454" xr:uid="{00000000-0005-0000-0000-0000EA160000}"/>
    <cellStyle name="Normal 248" xfId="9456" xr:uid="{68FA20FD-E121-44A4-923E-B160E2AC200F}"/>
    <cellStyle name="Normal 249" xfId="9461" xr:uid="{5DEAE8CD-A04E-41D6-BB05-C067CDDFF62D}"/>
    <cellStyle name="Normal 25" xfId="5935" xr:uid="{00000000-0005-0000-0000-0000EB160000}"/>
    <cellStyle name="Normal 25 2" xfId="5936" xr:uid="{00000000-0005-0000-0000-0000EC160000}"/>
    <cellStyle name="Normal 25 2 2" xfId="5937" xr:uid="{00000000-0005-0000-0000-0000ED160000}"/>
    <cellStyle name="Normal 25 2 3" xfId="5938" xr:uid="{00000000-0005-0000-0000-0000EE160000}"/>
    <cellStyle name="Normal 25 3" xfId="5939" xr:uid="{00000000-0005-0000-0000-0000EF160000}"/>
    <cellStyle name="Normal 26" xfId="5940" xr:uid="{00000000-0005-0000-0000-0000F0160000}"/>
    <cellStyle name="Normal 26 2" xfId="5941" xr:uid="{00000000-0005-0000-0000-0000F1160000}"/>
    <cellStyle name="Normal 26 2 2" xfId="5942" xr:uid="{00000000-0005-0000-0000-0000F2160000}"/>
    <cellStyle name="Normal 26 2 3" xfId="5943" xr:uid="{00000000-0005-0000-0000-0000F3160000}"/>
    <cellStyle name="Normal 26 3" xfId="5944" xr:uid="{00000000-0005-0000-0000-0000F4160000}"/>
    <cellStyle name="Normal 27" xfId="5945" xr:uid="{00000000-0005-0000-0000-0000F5160000}"/>
    <cellStyle name="Normal 27 2" xfId="5946" xr:uid="{00000000-0005-0000-0000-0000F6160000}"/>
    <cellStyle name="Normal 27 2 2" xfId="5947" xr:uid="{00000000-0005-0000-0000-0000F7160000}"/>
    <cellStyle name="Normal 27 2 3" xfId="5948" xr:uid="{00000000-0005-0000-0000-0000F8160000}"/>
    <cellStyle name="Normal 27 3" xfId="5949" xr:uid="{00000000-0005-0000-0000-0000F9160000}"/>
    <cellStyle name="Normal 28" xfId="5950" xr:uid="{00000000-0005-0000-0000-0000FA160000}"/>
    <cellStyle name="Normal 28 2" xfId="5951" xr:uid="{00000000-0005-0000-0000-0000FB160000}"/>
    <cellStyle name="Normal 28 2 2" xfId="5952" xr:uid="{00000000-0005-0000-0000-0000FC160000}"/>
    <cellStyle name="Normal 28 2 3" xfId="5953" xr:uid="{00000000-0005-0000-0000-0000FD160000}"/>
    <cellStyle name="Normal 28 3" xfId="5954" xr:uid="{00000000-0005-0000-0000-0000FE160000}"/>
    <cellStyle name="Normal 29" xfId="5955" xr:uid="{00000000-0005-0000-0000-0000FF160000}"/>
    <cellStyle name="Normal 29 2" xfId="5956" xr:uid="{00000000-0005-0000-0000-000000170000}"/>
    <cellStyle name="Normal 3" xfId="8" xr:uid="{00000000-0005-0000-0000-000016000000}"/>
    <cellStyle name="Normal 3 10" xfId="5957" xr:uid="{00000000-0005-0000-0000-000002170000}"/>
    <cellStyle name="Normal 3 10 2" xfId="5958" xr:uid="{00000000-0005-0000-0000-000003170000}"/>
    <cellStyle name="Normal 3 10 3" xfId="5959" xr:uid="{00000000-0005-0000-0000-000004170000}"/>
    <cellStyle name="Normal 3 10 4" xfId="5960" xr:uid="{00000000-0005-0000-0000-000005170000}"/>
    <cellStyle name="Normal 3 10 4 2" xfId="5961" xr:uid="{00000000-0005-0000-0000-000006170000}"/>
    <cellStyle name="Normal 3 10 5" xfId="5962" xr:uid="{00000000-0005-0000-0000-000007170000}"/>
    <cellStyle name="Normal 3 100" xfId="5963" xr:uid="{00000000-0005-0000-0000-000008170000}"/>
    <cellStyle name="Normal 3 101" xfId="5964" xr:uid="{00000000-0005-0000-0000-000009170000}"/>
    <cellStyle name="Normal 3 102" xfId="5965" xr:uid="{00000000-0005-0000-0000-00000A170000}"/>
    <cellStyle name="Normal 3 103" xfId="5966" xr:uid="{00000000-0005-0000-0000-00000B170000}"/>
    <cellStyle name="Normal 3 104" xfId="5967" xr:uid="{00000000-0005-0000-0000-00000C170000}"/>
    <cellStyle name="Normal 3 105" xfId="5968" xr:uid="{00000000-0005-0000-0000-00000D170000}"/>
    <cellStyle name="Normal 3 106" xfId="5969" xr:uid="{00000000-0005-0000-0000-00000E170000}"/>
    <cellStyle name="Normal 3 107" xfId="5970" xr:uid="{00000000-0005-0000-0000-00000F170000}"/>
    <cellStyle name="Normal 3 107 2" xfId="5971" xr:uid="{00000000-0005-0000-0000-000010170000}"/>
    <cellStyle name="Normal 3 108" xfId="5972" xr:uid="{00000000-0005-0000-0000-000011170000}"/>
    <cellStyle name="Normal 3 109" xfId="5973" xr:uid="{00000000-0005-0000-0000-000012170000}"/>
    <cellStyle name="Normal 3 109 2" xfId="5974" xr:uid="{00000000-0005-0000-0000-000013170000}"/>
    <cellStyle name="Normal 3 11" xfId="5975" xr:uid="{00000000-0005-0000-0000-000014170000}"/>
    <cellStyle name="Normal 3 11 2" xfId="5976" xr:uid="{00000000-0005-0000-0000-000015170000}"/>
    <cellStyle name="Normal 3 11 3" xfId="5977" xr:uid="{00000000-0005-0000-0000-000016170000}"/>
    <cellStyle name="Normal 3 11 4" xfId="5978" xr:uid="{00000000-0005-0000-0000-000017170000}"/>
    <cellStyle name="Normal 3 11 4 2" xfId="5979" xr:uid="{00000000-0005-0000-0000-000018170000}"/>
    <cellStyle name="Normal 3 11 5" xfId="5980" xr:uid="{00000000-0005-0000-0000-000019170000}"/>
    <cellStyle name="Normal 3 110" xfId="5981" xr:uid="{00000000-0005-0000-0000-00001A170000}"/>
    <cellStyle name="Normal 3 110 2" xfId="5982" xr:uid="{00000000-0005-0000-0000-00001B170000}"/>
    <cellStyle name="Normal 3 110 3" xfId="5983" xr:uid="{00000000-0005-0000-0000-00001C170000}"/>
    <cellStyle name="Normal 3 111" xfId="5984" xr:uid="{00000000-0005-0000-0000-00001D170000}"/>
    <cellStyle name="Normal 3 112" xfId="5985" xr:uid="{00000000-0005-0000-0000-00001E170000}"/>
    <cellStyle name="Normal 3 113" xfId="5986" xr:uid="{00000000-0005-0000-0000-00001F170000}"/>
    <cellStyle name="Normal 3 114" xfId="5987" xr:uid="{00000000-0005-0000-0000-000020170000}"/>
    <cellStyle name="Normal 3 12" xfId="5988" xr:uid="{00000000-0005-0000-0000-000021170000}"/>
    <cellStyle name="Normal 3 12 2" xfId="5989" xr:uid="{00000000-0005-0000-0000-000022170000}"/>
    <cellStyle name="Normal 3 12 3" xfId="5990" xr:uid="{00000000-0005-0000-0000-000023170000}"/>
    <cellStyle name="Normal 3 12 4" xfId="5991" xr:uid="{00000000-0005-0000-0000-000024170000}"/>
    <cellStyle name="Normal 3 13" xfId="5992" xr:uid="{00000000-0005-0000-0000-000025170000}"/>
    <cellStyle name="Normal 3 13 2" xfId="5993" xr:uid="{00000000-0005-0000-0000-000026170000}"/>
    <cellStyle name="Normal 3 13 3" xfId="5994" xr:uid="{00000000-0005-0000-0000-000027170000}"/>
    <cellStyle name="Normal 3 13 4" xfId="5995" xr:uid="{00000000-0005-0000-0000-000028170000}"/>
    <cellStyle name="Normal 3 14" xfId="5996" xr:uid="{00000000-0005-0000-0000-000029170000}"/>
    <cellStyle name="Normal 3 14 2" xfId="5997" xr:uid="{00000000-0005-0000-0000-00002A170000}"/>
    <cellStyle name="Normal 3 14 3" xfId="5998" xr:uid="{00000000-0005-0000-0000-00002B170000}"/>
    <cellStyle name="Normal 3 14 4" xfId="5999" xr:uid="{00000000-0005-0000-0000-00002C170000}"/>
    <cellStyle name="Normal 3 15" xfId="6000" xr:uid="{00000000-0005-0000-0000-00002D170000}"/>
    <cellStyle name="Normal 3 15 2" xfId="6001" xr:uid="{00000000-0005-0000-0000-00002E170000}"/>
    <cellStyle name="Normal 3 15 3" xfId="6002" xr:uid="{00000000-0005-0000-0000-00002F170000}"/>
    <cellStyle name="Normal 3 15 4" xfId="6003" xr:uid="{00000000-0005-0000-0000-000030170000}"/>
    <cellStyle name="Normal 3 16" xfId="6004" xr:uid="{00000000-0005-0000-0000-000031170000}"/>
    <cellStyle name="Normal 3 16 2" xfId="6005" xr:uid="{00000000-0005-0000-0000-000032170000}"/>
    <cellStyle name="Normal 3 16 3" xfId="6006" xr:uid="{00000000-0005-0000-0000-000033170000}"/>
    <cellStyle name="Normal 3 16 4" xfId="6007" xr:uid="{00000000-0005-0000-0000-000034170000}"/>
    <cellStyle name="Normal 3 17" xfId="6008" xr:uid="{00000000-0005-0000-0000-000035170000}"/>
    <cellStyle name="Normal 3 17 2" xfId="6009" xr:uid="{00000000-0005-0000-0000-000036170000}"/>
    <cellStyle name="Normal 3 17 3" xfId="6010" xr:uid="{00000000-0005-0000-0000-000037170000}"/>
    <cellStyle name="Normal 3 17 4" xfId="6011" xr:uid="{00000000-0005-0000-0000-000038170000}"/>
    <cellStyle name="Normal 3 18" xfId="6012" xr:uid="{00000000-0005-0000-0000-000039170000}"/>
    <cellStyle name="Normal 3 18 2" xfId="6013" xr:uid="{00000000-0005-0000-0000-00003A170000}"/>
    <cellStyle name="Normal 3 18 3" xfId="6014" xr:uid="{00000000-0005-0000-0000-00003B170000}"/>
    <cellStyle name="Normal 3 18 4" xfId="6015" xr:uid="{00000000-0005-0000-0000-00003C170000}"/>
    <cellStyle name="Normal 3 19" xfId="6016" xr:uid="{00000000-0005-0000-0000-00003D170000}"/>
    <cellStyle name="Normal 3 19 2" xfId="6017" xr:uid="{00000000-0005-0000-0000-00003E170000}"/>
    <cellStyle name="Normal 3 19 3" xfId="6018" xr:uid="{00000000-0005-0000-0000-00003F170000}"/>
    <cellStyle name="Normal 3 19 4" xfId="6019" xr:uid="{00000000-0005-0000-0000-000040170000}"/>
    <cellStyle name="Normal 3 2" xfId="48" xr:uid="{00000000-0005-0000-0000-000017000000}"/>
    <cellStyle name="Normal 3 2 10" xfId="6020" xr:uid="{00000000-0005-0000-0000-000042170000}"/>
    <cellStyle name="Normal 3 2 10 2" xfId="6021" xr:uid="{00000000-0005-0000-0000-000043170000}"/>
    <cellStyle name="Normal 3 2 10 2 2" xfId="6022" xr:uid="{00000000-0005-0000-0000-000044170000}"/>
    <cellStyle name="Normal 3 2 10 3" xfId="6023" xr:uid="{00000000-0005-0000-0000-000045170000}"/>
    <cellStyle name="Normal 3 2 10 4" xfId="6024" xr:uid="{00000000-0005-0000-0000-000046170000}"/>
    <cellStyle name="Normal 3 2 11" xfId="6025" xr:uid="{00000000-0005-0000-0000-000047170000}"/>
    <cellStyle name="Normal 3 2 11 2" xfId="6026" xr:uid="{00000000-0005-0000-0000-000048170000}"/>
    <cellStyle name="Normal 3 2 11 2 2" xfId="6027" xr:uid="{00000000-0005-0000-0000-000049170000}"/>
    <cellStyle name="Normal 3 2 11 3" xfId="6028" xr:uid="{00000000-0005-0000-0000-00004A170000}"/>
    <cellStyle name="Normal 3 2 11 4" xfId="6029" xr:uid="{00000000-0005-0000-0000-00004B170000}"/>
    <cellStyle name="Normal 3 2 11 5" xfId="6030" xr:uid="{00000000-0005-0000-0000-00004C170000}"/>
    <cellStyle name="Normal 3 2 12" xfId="6031" xr:uid="{00000000-0005-0000-0000-00004D170000}"/>
    <cellStyle name="Normal 3 2 12 2" xfId="6032" xr:uid="{00000000-0005-0000-0000-00004E170000}"/>
    <cellStyle name="Normal 3 2 12 2 2" xfId="6033" xr:uid="{00000000-0005-0000-0000-00004F170000}"/>
    <cellStyle name="Normal 3 2 12 3" xfId="6034" xr:uid="{00000000-0005-0000-0000-000050170000}"/>
    <cellStyle name="Normal 3 2 13" xfId="6035" xr:uid="{00000000-0005-0000-0000-000051170000}"/>
    <cellStyle name="Normal 3 2 13 2" xfId="6036" xr:uid="{00000000-0005-0000-0000-000052170000}"/>
    <cellStyle name="Normal 3 2 13 2 2" xfId="6037" xr:uid="{00000000-0005-0000-0000-000053170000}"/>
    <cellStyle name="Normal 3 2 13 3" xfId="6038" xr:uid="{00000000-0005-0000-0000-000054170000}"/>
    <cellStyle name="Normal 3 2 14" xfId="6039" xr:uid="{00000000-0005-0000-0000-000055170000}"/>
    <cellStyle name="Normal 3 2 14 2" xfId="6040" xr:uid="{00000000-0005-0000-0000-000056170000}"/>
    <cellStyle name="Normal 3 2 14 2 2" xfId="6041" xr:uid="{00000000-0005-0000-0000-000057170000}"/>
    <cellStyle name="Normal 3 2 14 3" xfId="6042" xr:uid="{00000000-0005-0000-0000-000058170000}"/>
    <cellStyle name="Normal 3 2 15" xfId="6043" xr:uid="{00000000-0005-0000-0000-000059170000}"/>
    <cellStyle name="Normal 3 2 15 2" xfId="6044" xr:uid="{00000000-0005-0000-0000-00005A170000}"/>
    <cellStyle name="Normal 3 2 15 2 2" xfId="6045" xr:uid="{00000000-0005-0000-0000-00005B170000}"/>
    <cellStyle name="Normal 3 2 15 3" xfId="6046" xr:uid="{00000000-0005-0000-0000-00005C170000}"/>
    <cellStyle name="Normal 3 2 16" xfId="6047" xr:uid="{00000000-0005-0000-0000-00005D170000}"/>
    <cellStyle name="Normal 3 2 16 2" xfId="6048" xr:uid="{00000000-0005-0000-0000-00005E170000}"/>
    <cellStyle name="Normal 3 2 16 2 2" xfId="6049" xr:uid="{00000000-0005-0000-0000-00005F170000}"/>
    <cellStyle name="Normal 3 2 16 3" xfId="6050" xr:uid="{00000000-0005-0000-0000-000060170000}"/>
    <cellStyle name="Normal 3 2 17" xfId="6051" xr:uid="{00000000-0005-0000-0000-000061170000}"/>
    <cellStyle name="Normal 3 2 17 2" xfId="6052" xr:uid="{00000000-0005-0000-0000-000062170000}"/>
    <cellStyle name="Normal 3 2 17 2 2" xfId="6053" xr:uid="{00000000-0005-0000-0000-000063170000}"/>
    <cellStyle name="Normal 3 2 17 3" xfId="6054" xr:uid="{00000000-0005-0000-0000-000064170000}"/>
    <cellStyle name="Normal 3 2 18" xfId="6055" xr:uid="{00000000-0005-0000-0000-000065170000}"/>
    <cellStyle name="Normal 3 2 18 2" xfId="6056" xr:uid="{00000000-0005-0000-0000-000066170000}"/>
    <cellStyle name="Normal 3 2 19" xfId="6057" xr:uid="{00000000-0005-0000-0000-000067170000}"/>
    <cellStyle name="Normal 3 2 19 2" xfId="6058" xr:uid="{00000000-0005-0000-0000-000068170000}"/>
    <cellStyle name="Normal 3 2 2" xfId="40" xr:uid="{00000000-0005-0000-0000-000018000000}"/>
    <cellStyle name="Normal 3 2 2 10" xfId="6060" xr:uid="{00000000-0005-0000-0000-00006A170000}"/>
    <cellStyle name="Normal 3 2 2 11" xfId="6061" xr:uid="{00000000-0005-0000-0000-00006B170000}"/>
    <cellStyle name="Normal 3 2 2 12" xfId="6062" xr:uid="{00000000-0005-0000-0000-00006C170000}"/>
    <cellStyle name="Normal 3 2 2 13" xfId="6063" xr:uid="{00000000-0005-0000-0000-00006D170000}"/>
    <cellStyle name="Normal 3 2 2 14" xfId="6064" xr:uid="{00000000-0005-0000-0000-00006E170000}"/>
    <cellStyle name="Normal 3 2 2 15" xfId="6065" xr:uid="{00000000-0005-0000-0000-00006F170000}"/>
    <cellStyle name="Normal 3 2 2 16" xfId="6066" xr:uid="{00000000-0005-0000-0000-000070170000}"/>
    <cellStyle name="Normal 3 2 2 17" xfId="6067" xr:uid="{00000000-0005-0000-0000-000071170000}"/>
    <cellStyle name="Normal 3 2 2 18" xfId="6068" xr:uid="{00000000-0005-0000-0000-000072170000}"/>
    <cellStyle name="Normal 3 2 2 19" xfId="6059" xr:uid="{00000000-0005-0000-0000-000069170000}"/>
    <cellStyle name="Normal 3 2 2 2" xfId="6069" xr:uid="{00000000-0005-0000-0000-000073170000}"/>
    <cellStyle name="Normal 3 2 2 2 10" xfId="6070" xr:uid="{00000000-0005-0000-0000-000074170000}"/>
    <cellStyle name="Normal 3 2 2 2 10 2" xfId="6071" xr:uid="{00000000-0005-0000-0000-000075170000}"/>
    <cellStyle name="Normal 3 2 2 2 10 2 2" xfId="6072" xr:uid="{00000000-0005-0000-0000-000076170000}"/>
    <cellStyle name="Normal 3 2 2 2 10 3" xfId="6073" xr:uid="{00000000-0005-0000-0000-000077170000}"/>
    <cellStyle name="Normal 3 2 2 2 11" xfId="6074" xr:uid="{00000000-0005-0000-0000-000078170000}"/>
    <cellStyle name="Normal 3 2 2 2 11 2" xfId="6075" xr:uid="{00000000-0005-0000-0000-000079170000}"/>
    <cellStyle name="Normal 3 2 2 2 11 2 2" xfId="6076" xr:uid="{00000000-0005-0000-0000-00007A170000}"/>
    <cellStyle name="Normal 3 2 2 2 11 3" xfId="6077" xr:uid="{00000000-0005-0000-0000-00007B170000}"/>
    <cellStyle name="Normal 3 2 2 2 12" xfId="6078" xr:uid="{00000000-0005-0000-0000-00007C170000}"/>
    <cellStyle name="Normal 3 2 2 2 12 2" xfId="6079" xr:uid="{00000000-0005-0000-0000-00007D170000}"/>
    <cellStyle name="Normal 3 2 2 2 12 2 2" xfId="6080" xr:uid="{00000000-0005-0000-0000-00007E170000}"/>
    <cellStyle name="Normal 3 2 2 2 12 3" xfId="6081" xr:uid="{00000000-0005-0000-0000-00007F170000}"/>
    <cellStyle name="Normal 3 2 2 2 13" xfId="6082" xr:uid="{00000000-0005-0000-0000-000080170000}"/>
    <cellStyle name="Normal 3 2 2 2 13 2" xfId="6083" xr:uid="{00000000-0005-0000-0000-000081170000}"/>
    <cellStyle name="Normal 3 2 2 2 13 2 2" xfId="6084" xr:uid="{00000000-0005-0000-0000-000082170000}"/>
    <cellStyle name="Normal 3 2 2 2 13 3" xfId="6085" xr:uid="{00000000-0005-0000-0000-000083170000}"/>
    <cellStyle name="Normal 3 2 2 2 14" xfId="6086" xr:uid="{00000000-0005-0000-0000-000084170000}"/>
    <cellStyle name="Normal 3 2 2 2 14 2" xfId="6087" xr:uid="{00000000-0005-0000-0000-000085170000}"/>
    <cellStyle name="Normal 3 2 2 2 14 2 2" xfId="6088" xr:uid="{00000000-0005-0000-0000-000086170000}"/>
    <cellStyle name="Normal 3 2 2 2 14 3" xfId="6089" xr:uid="{00000000-0005-0000-0000-000087170000}"/>
    <cellStyle name="Normal 3 2 2 2 15" xfId="6090" xr:uid="{00000000-0005-0000-0000-000088170000}"/>
    <cellStyle name="Normal 3 2 2 2 15 2" xfId="6091" xr:uid="{00000000-0005-0000-0000-000089170000}"/>
    <cellStyle name="Normal 3 2 2 2 15 2 2" xfId="6092" xr:uid="{00000000-0005-0000-0000-00008A170000}"/>
    <cellStyle name="Normal 3 2 2 2 15 3" xfId="6093" xr:uid="{00000000-0005-0000-0000-00008B170000}"/>
    <cellStyle name="Normal 3 2 2 2 16" xfId="6094" xr:uid="{00000000-0005-0000-0000-00008C170000}"/>
    <cellStyle name="Normal 3 2 2 2 16 2" xfId="6095" xr:uid="{00000000-0005-0000-0000-00008D170000}"/>
    <cellStyle name="Normal 3 2 2 2 17" xfId="6096" xr:uid="{00000000-0005-0000-0000-00008E170000}"/>
    <cellStyle name="Normal 3 2 2 2 17 2" xfId="6097" xr:uid="{00000000-0005-0000-0000-00008F170000}"/>
    <cellStyle name="Normal 3 2 2 2 2" xfId="6098" xr:uid="{00000000-0005-0000-0000-000090170000}"/>
    <cellStyle name="Normal 3 2 2 2 2 2" xfId="6099" xr:uid="{00000000-0005-0000-0000-000091170000}"/>
    <cellStyle name="Normal 3 2 2 2 2 2 2" xfId="6100" xr:uid="{00000000-0005-0000-0000-000092170000}"/>
    <cellStyle name="Normal 3 2 2 2 2 2 2 2" xfId="6101" xr:uid="{00000000-0005-0000-0000-000093170000}"/>
    <cellStyle name="Normal 3 2 2 2 2 2 2 2 2" xfId="6102" xr:uid="{00000000-0005-0000-0000-000094170000}"/>
    <cellStyle name="Normal 3 2 2 2 2 2 2 3" xfId="6103" xr:uid="{00000000-0005-0000-0000-000095170000}"/>
    <cellStyle name="Normal 3 2 2 2 2 2 3" xfId="6104" xr:uid="{00000000-0005-0000-0000-000096170000}"/>
    <cellStyle name="Normal 3 2 2 2 2 2 3 2" xfId="6105" xr:uid="{00000000-0005-0000-0000-000097170000}"/>
    <cellStyle name="Normal 3 2 2 2 2 2 3 2 2" xfId="6106" xr:uid="{00000000-0005-0000-0000-000098170000}"/>
    <cellStyle name="Normal 3 2 2 2 2 2 3 3" xfId="6107" xr:uid="{00000000-0005-0000-0000-000099170000}"/>
    <cellStyle name="Normal 3 2 2 2 2 2 4" xfId="6108" xr:uid="{00000000-0005-0000-0000-00009A170000}"/>
    <cellStyle name="Normal 3 2 2 2 2 2 4 2" xfId="6109" xr:uid="{00000000-0005-0000-0000-00009B170000}"/>
    <cellStyle name="Normal 3 2 2 2 2 2 4 2 2" xfId="6110" xr:uid="{00000000-0005-0000-0000-00009C170000}"/>
    <cellStyle name="Normal 3 2 2 2 2 2 4 3" xfId="6111" xr:uid="{00000000-0005-0000-0000-00009D170000}"/>
    <cellStyle name="Normal 3 2 2 2 2 2 5" xfId="6112" xr:uid="{00000000-0005-0000-0000-00009E170000}"/>
    <cellStyle name="Normal 3 2 2 2 2 2 5 2" xfId="6113" xr:uid="{00000000-0005-0000-0000-00009F170000}"/>
    <cellStyle name="Normal 3 2 2 2 2 2 5 2 2" xfId="6114" xr:uid="{00000000-0005-0000-0000-0000A0170000}"/>
    <cellStyle name="Normal 3 2 2 2 2 2 5 3" xfId="6115" xr:uid="{00000000-0005-0000-0000-0000A1170000}"/>
    <cellStyle name="Normal 3 2 2 2 2 3" xfId="6116" xr:uid="{00000000-0005-0000-0000-0000A2170000}"/>
    <cellStyle name="Normal 3 2 2 2 2 4" xfId="6117" xr:uid="{00000000-0005-0000-0000-0000A3170000}"/>
    <cellStyle name="Normal 3 2 2 2 2 5" xfId="6118" xr:uid="{00000000-0005-0000-0000-0000A4170000}"/>
    <cellStyle name="Normal 3 2 2 2 2 6" xfId="6119" xr:uid="{00000000-0005-0000-0000-0000A5170000}"/>
    <cellStyle name="Normal 3 2 2 2 2 6 2" xfId="6120" xr:uid="{00000000-0005-0000-0000-0000A6170000}"/>
    <cellStyle name="Normal 3 2 2 2 2 7" xfId="6121" xr:uid="{00000000-0005-0000-0000-0000A7170000}"/>
    <cellStyle name="Normal 3 2 2 2 3" xfId="6122" xr:uid="{00000000-0005-0000-0000-0000A8170000}"/>
    <cellStyle name="Normal 3 2 2 2 3 2" xfId="6123" xr:uid="{00000000-0005-0000-0000-0000A9170000}"/>
    <cellStyle name="Normal 3 2 2 2 3 2 2" xfId="6124" xr:uid="{00000000-0005-0000-0000-0000AA170000}"/>
    <cellStyle name="Normal 3 2 2 2 3 3" xfId="6125" xr:uid="{00000000-0005-0000-0000-0000AB170000}"/>
    <cellStyle name="Normal 3 2 2 2 4" xfId="6126" xr:uid="{00000000-0005-0000-0000-0000AC170000}"/>
    <cellStyle name="Normal 3 2 2 2 4 2" xfId="6127" xr:uid="{00000000-0005-0000-0000-0000AD170000}"/>
    <cellStyle name="Normal 3 2 2 2 4 2 2" xfId="6128" xr:uid="{00000000-0005-0000-0000-0000AE170000}"/>
    <cellStyle name="Normal 3 2 2 2 4 3" xfId="6129" xr:uid="{00000000-0005-0000-0000-0000AF170000}"/>
    <cellStyle name="Normal 3 2 2 2 5" xfId="6130" xr:uid="{00000000-0005-0000-0000-0000B0170000}"/>
    <cellStyle name="Normal 3 2 2 2 5 2" xfId="6131" xr:uid="{00000000-0005-0000-0000-0000B1170000}"/>
    <cellStyle name="Normal 3 2 2 2 5 2 2" xfId="6132" xr:uid="{00000000-0005-0000-0000-0000B2170000}"/>
    <cellStyle name="Normal 3 2 2 2 5 3" xfId="6133" xr:uid="{00000000-0005-0000-0000-0000B3170000}"/>
    <cellStyle name="Normal 3 2 2 2 6" xfId="6134" xr:uid="{00000000-0005-0000-0000-0000B4170000}"/>
    <cellStyle name="Normal 3 2 2 2 6 2" xfId="6135" xr:uid="{00000000-0005-0000-0000-0000B5170000}"/>
    <cellStyle name="Normal 3 2 2 2 6 2 2" xfId="6136" xr:uid="{00000000-0005-0000-0000-0000B6170000}"/>
    <cellStyle name="Normal 3 2 2 2 6 3" xfId="6137" xr:uid="{00000000-0005-0000-0000-0000B7170000}"/>
    <cellStyle name="Normal 3 2 2 2 7" xfId="6138" xr:uid="{00000000-0005-0000-0000-0000B8170000}"/>
    <cellStyle name="Normal 3 2 2 2 7 2" xfId="6139" xr:uid="{00000000-0005-0000-0000-0000B9170000}"/>
    <cellStyle name="Normal 3 2 2 2 7 2 2" xfId="6140" xr:uid="{00000000-0005-0000-0000-0000BA170000}"/>
    <cellStyle name="Normal 3 2 2 2 7 3" xfId="6141" xr:uid="{00000000-0005-0000-0000-0000BB170000}"/>
    <cellStyle name="Normal 3 2 2 2 8" xfId="6142" xr:uid="{00000000-0005-0000-0000-0000BC170000}"/>
    <cellStyle name="Normal 3 2 2 2 8 2" xfId="6143" xr:uid="{00000000-0005-0000-0000-0000BD170000}"/>
    <cellStyle name="Normal 3 2 2 2 8 2 2" xfId="6144" xr:uid="{00000000-0005-0000-0000-0000BE170000}"/>
    <cellStyle name="Normal 3 2 2 2 8 3" xfId="6145" xr:uid="{00000000-0005-0000-0000-0000BF170000}"/>
    <cellStyle name="Normal 3 2 2 2 9" xfId="6146" xr:uid="{00000000-0005-0000-0000-0000C0170000}"/>
    <cellStyle name="Normal 3 2 2 2 9 2" xfId="6147" xr:uid="{00000000-0005-0000-0000-0000C1170000}"/>
    <cellStyle name="Normal 3 2 2 2 9 2 2" xfId="6148" xr:uid="{00000000-0005-0000-0000-0000C2170000}"/>
    <cellStyle name="Normal 3 2 2 2 9 3" xfId="6149" xr:uid="{00000000-0005-0000-0000-0000C3170000}"/>
    <cellStyle name="Normal 3 2 2 3" xfId="6150" xr:uid="{00000000-0005-0000-0000-0000C4170000}"/>
    <cellStyle name="Normal 3 2 2 3 2" xfId="6151" xr:uid="{00000000-0005-0000-0000-0000C5170000}"/>
    <cellStyle name="Normal 3 2 2 3 3" xfId="6152" xr:uid="{00000000-0005-0000-0000-0000C6170000}"/>
    <cellStyle name="Normal 3 2 2 3 3 2" xfId="6153" xr:uid="{00000000-0005-0000-0000-0000C7170000}"/>
    <cellStyle name="Normal 3 2 2 3 4" xfId="6154" xr:uid="{00000000-0005-0000-0000-0000C8170000}"/>
    <cellStyle name="Normal 3 2 2 4" xfId="6155" xr:uid="{00000000-0005-0000-0000-0000C9170000}"/>
    <cellStyle name="Normal 3 2 2 4 2" xfId="6156" xr:uid="{00000000-0005-0000-0000-0000CA170000}"/>
    <cellStyle name="Normal 3 2 2 5" xfId="6157" xr:uid="{00000000-0005-0000-0000-0000CB170000}"/>
    <cellStyle name="Normal 3 2 2 6" xfId="6158" xr:uid="{00000000-0005-0000-0000-0000CC170000}"/>
    <cellStyle name="Normal 3 2 2 7" xfId="6159" xr:uid="{00000000-0005-0000-0000-0000CD170000}"/>
    <cellStyle name="Normal 3 2 2 8" xfId="6160" xr:uid="{00000000-0005-0000-0000-0000CE170000}"/>
    <cellStyle name="Normal 3 2 2 9" xfId="6161" xr:uid="{00000000-0005-0000-0000-0000CF170000}"/>
    <cellStyle name="Normal 3 2 20" xfId="6162" xr:uid="{00000000-0005-0000-0000-0000D0170000}"/>
    <cellStyle name="Normal 3 2 21" xfId="6163" xr:uid="{00000000-0005-0000-0000-0000D1170000}"/>
    <cellStyle name="Normal 3 2 22" xfId="6164" xr:uid="{00000000-0005-0000-0000-0000D2170000}"/>
    <cellStyle name="Normal 3 2 23" xfId="88" xr:uid="{00000000-0005-0000-0000-000041170000}"/>
    <cellStyle name="Normal 3 2 3" xfId="6165" xr:uid="{00000000-0005-0000-0000-0000D3170000}"/>
    <cellStyle name="Normal 3 2 3 2" xfId="6166" xr:uid="{00000000-0005-0000-0000-0000D4170000}"/>
    <cellStyle name="Normal 3 2 3 2 2" xfId="6167" xr:uid="{00000000-0005-0000-0000-0000D5170000}"/>
    <cellStyle name="Normal 3 2 3 3" xfId="6168" xr:uid="{00000000-0005-0000-0000-0000D6170000}"/>
    <cellStyle name="Normal 3 2 4" xfId="6169" xr:uid="{00000000-0005-0000-0000-0000D7170000}"/>
    <cellStyle name="Normal 3 2 4 2" xfId="6170" xr:uid="{00000000-0005-0000-0000-0000D8170000}"/>
    <cellStyle name="Normal 3 2 4 2 2" xfId="6171" xr:uid="{00000000-0005-0000-0000-0000D9170000}"/>
    <cellStyle name="Normal 3 2 4 3" xfId="6172" xr:uid="{00000000-0005-0000-0000-0000DA170000}"/>
    <cellStyle name="Normal 3 2 5" xfId="6173" xr:uid="{00000000-0005-0000-0000-0000DB170000}"/>
    <cellStyle name="Normal 3 2 5 2" xfId="6174" xr:uid="{00000000-0005-0000-0000-0000DC170000}"/>
    <cellStyle name="Normal 3 2 5 2 2" xfId="6175" xr:uid="{00000000-0005-0000-0000-0000DD170000}"/>
    <cellStyle name="Normal 3 2 5 3" xfId="6176" xr:uid="{00000000-0005-0000-0000-0000DE170000}"/>
    <cellStyle name="Normal 3 2 6" xfId="6177" xr:uid="{00000000-0005-0000-0000-0000DF170000}"/>
    <cellStyle name="Normal 3 2 6 2" xfId="6178" xr:uid="{00000000-0005-0000-0000-0000E0170000}"/>
    <cellStyle name="Normal 3 2 6 2 2" xfId="6179" xr:uid="{00000000-0005-0000-0000-0000E1170000}"/>
    <cellStyle name="Normal 3 2 6 3" xfId="6180" xr:uid="{00000000-0005-0000-0000-0000E2170000}"/>
    <cellStyle name="Normal 3 2 7" xfId="6181" xr:uid="{00000000-0005-0000-0000-0000E3170000}"/>
    <cellStyle name="Normal 3 2 7 2" xfId="6182" xr:uid="{00000000-0005-0000-0000-0000E4170000}"/>
    <cellStyle name="Normal 3 2 7 2 2" xfId="6183" xr:uid="{00000000-0005-0000-0000-0000E5170000}"/>
    <cellStyle name="Normal 3 2 7 3" xfId="6184" xr:uid="{00000000-0005-0000-0000-0000E6170000}"/>
    <cellStyle name="Normal 3 2 8" xfId="6185" xr:uid="{00000000-0005-0000-0000-0000E7170000}"/>
    <cellStyle name="Normal 3 2 8 2" xfId="6186" xr:uid="{00000000-0005-0000-0000-0000E8170000}"/>
    <cellStyle name="Normal 3 2 8 2 2" xfId="6187" xr:uid="{00000000-0005-0000-0000-0000E9170000}"/>
    <cellStyle name="Normal 3 2 8 3" xfId="6188" xr:uid="{00000000-0005-0000-0000-0000EA170000}"/>
    <cellStyle name="Normal 3 2 9" xfId="6189" xr:uid="{00000000-0005-0000-0000-0000EB170000}"/>
    <cellStyle name="Normal 3 2 9 2" xfId="6190" xr:uid="{00000000-0005-0000-0000-0000EC170000}"/>
    <cellStyle name="Normal 3 2 9 2 2" xfId="6191" xr:uid="{00000000-0005-0000-0000-0000ED170000}"/>
    <cellStyle name="Normal 3 2 9 3" xfId="6192" xr:uid="{00000000-0005-0000-0000-0000EE170000}"/>
    <cellStyle name="Normal 3 20" xfId="6193" xr:uid="{00000000-0005-0000-0000-0000EF170000}"/>
    <cellStyle name="Normal 3 20 2" xfId="6194" xr:uid="{00000000-0005-0000-0000-0000F0170000}"/>
    <cellStyle name="Normal 3 20 3" xfId="6195" xr:uid="{00000000-0005-0000-0000-0000F1170000}"/>
    <cellStyle name="Normal 3 20 4" xfId="6196" xr:uid="{00000000-0005-0000-0000-0000F2170000}"/>
    <cellStyle name="Normal 3 21" xfId="6197" xr:uid="{00000000-0005-0000-0000-0000F3170000}"/>
    <cellStyle name="Normal 3 21 2" xfId="6198" xr:uid="{00000000-0005-0000-0000-0000F4170000}"/>
    <cellStyle name="Normal 3 21 3" xfId="6199" xr:uid="{00000000-0005-0000-0000-0000F5170000}"/>
    <cellStyle name="Normal 3 22" xfId="6200" xr:uid="{00000000-0005-0000-0000-0000F6170000}"/>
    <cellStyle name="Normal 3 22 2" xfId="6201" xr:uid="{00000000-0005-0000-0000-0000F7170000}"/>
    <cellStyle name="Normal 3 23" xfId="6202" xr:uid="{00000000-0005-0000-0000-0000F8170000}"/>
    <cellStyle name="Normal 3 24" xfId="6203" xr:uid="{00000000-0005-0000-0000-0000F9170000}"/>
    <cellStyle name="Normal 3 25" xfId="6204" xr:uid="{00000000-0005-0000-0000-0000FA170000}"/>
    <cellStyle name="Normal 3 26" xfId="6205" xr:uid="{00000000-0005-0000-0000-0000FB170000}"/>
    <cellStyle name="Normal 3 27" xfId="6206" xr:uid="{00000000-0005-0000-0000-0000FC170000}"/>
    <cellStyle name="Normal 3 28" xfId="6207" xr:uid="{00000000-0005-0000-0000-0000FD170000}"/>
    <cellStyle name="Normal 3 29" xfId="6208" xr:uid="{00000000-0005-0000-0000-0000FE170000}"/>
    <cellStyle name="Normal 3 3" xfId="45" xr:uid="{00000000-0005-0000-0000-000019000000}"/>
    <cellStyle name="Normal 3 3 10" xfId="6209" xr:uid="{00000000-0005-0000-0000-0000FF170000}"/>
    <cellStyle name="Normal 3 3 2" xfId="69" xr:uid="{00000000-0005-0000-0000-000019000000}"/>
    <cellStyle name="Normal 3 3 2 2" xfId="6211" xr:uid="{00000000-0005-0000-0000-000001180000}"/>
    <cellStyle name="Normal 3 3 2 2 2" xfId="6212" xr:uid="{00000000-0005-0000-0000-000002180000}"/>
    <cellStyle name="Normal 3 3 2 2 2 2" xfId="6213" xr:uid="{00000000-0005-0000-0000-000003180000}"/>
    <cellStyle name="Normal 3 3 2 2 3" xfId="6214" xr:uid="{00000000-0005-0000-0000-000004180000}"/>
    <cellStyle name="Normal 3 3 2 2 4" xfId="6215" xr:uid="{00000000-0005-0000-0000-000005180000}"/>
    <cellStyle name="Normal 3 3 2 2 5" xfId="6216" xr:uid="{00000000-0005-0000-0000-000006180000}"/>
    <cellStyle name="Normal 3 3 2 2 6" xfId="6217" xr:uid="{00000000-0005-0000-0000-000007180000}"/>
    <cellStyle name="Normal 3 3 2 2 6 2" xfId="6218" xr:uid="{00000000-0005-0000-0000-000008180000}"/>
    <cellStyle name="Normal 3 3 2 2 7" xfId="6219" xr:uid="{00000000-0005-0000-0000-000009180000}"/>
    <cellStyle name="Normal 3 3 2 3" xfId="6220" xr:uid="{00000000-0005-0000-0000-00000A180000}"/>
    <cellStyle name="Normal 3 3 2 3 2" xfId="6221" xr:uid="{00000000-0005-0000-0000-00000B180000}"/>
    <cellStyle name="Normal 3 3 2 3 2 2" xfId="6222" xr:uid="{00000000-0005-0000-0000-00000C180000}"/>
    <cellStyle name="Normal 3 3 2 3 3" xfId="6223" xr:uid="{00000000-0005-0000-0000-00000D180000}"/>
    <cellStyle name="Normal 3 3 2 4" xfId="6224" xr:uid="{00000000-0005-0000-0000-00000E180000}"/>
    <cellStyle name="Normal 3 3 2 4 2" xfId="6225" xr:uid="{00000000-0005-0000-0000-00000F180000}"/>
    <cellStyle name="Normal 3 3 2 4 2 2" xfId="6226" xr:uid="{00000000-0005-0000-0000-000010180000}"/>
    <cellStyle name="Normal 3 3 2 4 3" xfId="6227" xr:uid="{00000000-0005-0000-0000-000011180000}"/>
    <cellStyle name="Normal 3 3 2 5" xfId="6228" xr:uid="{00000000-0005-0000-0000-000012180000}"/>
    <cellStyle name="Normal 3 3 2 5 2" xfId="6229" xr:uid="{00000000-0005-0000-0000-000013180000}"/>
    <cellStyle name="Normal 3 3 2 5 2 2" xfId="6230" xr:uid="{00000000-0005-0000-0000-000014180000}"/>
    <cellStyle name="Normal 3 3 2 5 3" xfId="6231" xr:uid="{00000000-0005-0000-0000-000015180000}"/>
    <cellStyle name="Normal 3 3 2 6" xfId="6232" xr:uid="{00000000-0005-0000-0000-000016180000}"/>
    <cellStyle name="Normal 3 3 2 6 2" xfId="6233" xr:uid="{00000000-0005-0000-0000-000017180000}"/>
    <cellStyle name="Normal 3 3 2 6 3" xfId="6234" xr:uid="{00000000-0005-0000-0000-000018180000}"/>
    <cellStyle name="Normal 3 3 2 7" xfId="6210" xr:uid="{00000000-0005-0000-0000-000000180000}"/>
    <cellStyle name="Normal 3 3 3" xfId="6235" xr:uid="{00000000-0005-0000-0000-000019180000}"/>
    <cellStyle name="Normal 3 3 3 2" xfId="6236" xr:uid="{00000000-0005-0000-0000-00001A180000}"/>
    <cellStyle name="Normal 3 3 3 3" xfId="6237" xr:uid="{00000000-0005-0000-0000-00001B180000}"/>
    <cellStyle name="Normal 3 3 3 3 2" xfId="6238" xr:uid="{00000000-0005-0000-0000-00001C180000}"/>
    <cellStyle name="Normal 3 3 3 4" xfId="6239" xr:uid="{00000000-0005-0000-0000-00001D180000}"/>
    <cellStyle name="Normal 3 3 4" xfId="6240" xr:uid="{00000000-0005-0000-0000-00001E180000}"/>
    <cellStyle name="Normal 3 3 4 2" xfId="6241" xr:uid="{00000000-0005-0000-0000-00001F180000}"/>
    <cellStyle name="Normal 3 3 5" xfId="6242" xr:uid="{00000000-0005-0000-0000-000020180000}"/>
    <cellStyle name="Normal 3 3 6" xfId="6243" xr:uid="{00000000-0005-0000-0000-000021180000}"/>
    <cellStyle name="Normal 3 3 7" xfId="6244" xr:uid="{00000000-0005-0000-0000-000022180000}"/>
    <cellStyle name="Normal 3 3 8" xfId="6245" xr:uid="{00000000-0005-0000-0000-000023180000}"/>
    <cellStyle name="Normal 3 3 9" xfId="6246" xr:uid="{00000000-0005-0000-0000-000024180000}"/>
    <cellStyle name="Normal 3 30" xfId="6247" xr:uid="{00000000-0005-0000-0000-000025180000}"/>
    <cellStyle name="Normal 3 31" xfId="6248" xr:uid="{00000000-0005-0000-0000-000026180000}"/>
    <cellStyle name="Normal 3 32" xfId="6249" xr:uid="{00000000-0005-0000-0000-000027180000}"/>
    <cellStyle name="Normal 3 33" xfId="6250" xr:uid="{00000000-0005-0000-0000-000028180000}"/>
    <cellStyle name="Normal 3 34" xfId="6251" xr:uid="{00000000-0005-0000-0000-000029180000}"/>
    <cellStyle name="Normal 3 35" xfId="6252" xr:uid="{00000000-0005-0000-0000-00002A180000}"/>
    <cellStyle name="Normal 3 36" xfId="6253" xr:uid="{00000000-0005-0000-0000-00002B180000}"/>
    <cellStyle name="Normal 3 37" xfId="6254" xr:uid="{00000000-0005-0000-0000-00002C180000}"/>
    <cellStyle name="Normal 3 38" xfId="6255" xr:uid="{00000000-0005-0000-0000-00002D180000}"/>
    <cellStyle name="Normal 3 39" xfId="6256" xr:uid="{00000000-0005-0000-0000-00002E180000}"/>
    <cellStyle name="Normal 3 4" xfId="6257" xr:uid="{00000000-0005-0000-0000-00002F180000}"/>
    <cellStyle name="Normal 3 4 10" xfId="6258" xr:uid="{00000000-0005-0000-0000-000030180000}"/>
    <cellStyle name="Normal 3 4 11" xfId="6259" xr:uid="{00000000-0005-0000-0000-000031180000}"/>
    <cellStyle name="Normal 3 4 2" xfId="6260" xr:uid="{00000000-0005-0000-0000-000032180000}"/>
    <cellStyle name="Normal 3 4 2 2" xfId="6261" xr:uid="{00000000-0005-0000-0000-000033180000}"/>
    <cellStyle name="Normal 3 4 3" xfId="6262" xr:uid="{00000000-0005-0000-0000-000034180000}"/>
    <cellStyle name="Normal 3 4 3 2" xfId="6263" xr:uid="{00000000-0005-0000-0000-000035180000}"/>
    <cellStyle name="Normal 3 4 4" xfId="6264" xr:uid="{00000000-0005-0000-0000-000036180000}"/>
    <cellStyle name="Normal 3 4 5" xfId="6265" xr:uid="{00000000-0005-0000-0000-000037180000}"/>
    <cellStyle name="Normal 3 4 6" xfId="6266" xr:uid="{00000000-0005-0000-0000-000038180000}"/>
    <cellStyle name="Normal 3 4 7" xfId="6267" xr:uid="{00000000-0005-0000-0000-000039180000}"/>
    <cellStyle name="Normal 3 4 8" xfId="6268" xr:uid="{00000000-0005-0000-0000-00003A180000}"/>
    <cellStyle name="Normal 3 4 9" xfId="6269" xr:uid="{00000000-0005-0000-0000-00003B180000}"/>
    <cellStyle name="Normal 3 40" xfId="6270" xr:uid="{00000000-0005-0000-0000-00003C180000}"/>
    <cellStyle name="Normal 3 41" xfId="6271" xr:uid="{00000000-0005-0000-0000-00003D180000}"/>
    <cellStyle name="Normal 3 42" xfId="6272" xr:uid="{00000000-0005-0000-0000-00003E180000}"/>
    <cellStyle name="Normal 3 43" xfId="6273" xr:uid="{00000000-0005-0000-0000-00003F180000}"/>
    <cellStyle name="Normal 3 43 2" xfId="6274" xr:uid="{00000000-0005-0000-0000-000040180000}"/>
    <cellStyle name="Normal 3 44" xfId="6275" xr:uid="{00000000-0005-0000-0000-000041180000}"/>
    <cellStyle name="Normal 3 44 2" xfId="6276" xr:uid="{00000000-0005-0000-0000-000042180000}"/>
    <cellStyle name="Normal 3 45" xfId="6277" xr:uid="{00000000-0005-0000-0000-000043180000}"/>
    <cellStyle name="Normal 3 46" xfId="6278" xr:uid="{00000000-0005-0000-0000-000044180000}"/>
    <cellStyle name="Normal 3 47" xfId="6279" xr:uid="{00000000-0005-0000-0000-000045180000}"/>
    <cellStyle name="Normal 3 48" xfId="6280" xr:uid="{00000000-0005-0000-0000-000046180000}"/>
    <cellStyle name="Normal 3 49" xfId="6281" xr:uid="{00000000-0005-0000-0000-000047180000}"/>
    <cellStyle name="Normal 3 5" xfId="6282" xr:uid="{00000000-0005-0000-0000-000048180000}"/>
    <cellStyle name="Normal 3 5 10" xfId="6283" xr:uid="{00000000-0005-0000-0000-000049180000}"/>
    <cellStyle name="Normal 3 5 11" xfId="6284" xr:uid="{00000000-0005-0000-0000-00004A180000}"/>
    <cellStyle name="Normal 3 5 12" xfId="6285" xr:uid="{00000000-0005-0000-0000-00004B180000}"/>
    <cellStyle name="Normal 3 5 13" xfId="6286" xr:uid="{00000000-0005-0000-0000-00004C180000}"/>
    <cellStyle name="Normal 3 5 14" xfId="6287" xr:uid="{00000000-0005-0000-0000-00004D180000}"/>
    <cellStyle name="Normal 3 5 15" xfId="6288" xr:uid="{00000000-0005-0000-0000-00004E180000}"/>
    <cellStyle name="Normal 3 5 16" xfId="6289" xr:uid="{00000000-0005-0000-0000-00004F180000}"/>
    <cellStyle name="Normal 3 5 16 2" xfId="6290" xr:uid="{00000000-0005-0000-0000-000050180000}"/>
    <cellStyle name="Normal 3 5 17" xfId="6291" xr:uid="{00000000-0005-0000-0000-000051180000}"/>
    <cellStyle name="Normal 3 5 18" xfId="6292" xr:uid="{00000000-0005-0000-0000-000052180000}"/>
    <cellStyle name="Normal 3 5 2" xfId="6293" xr:uid="{00000000-0005-0000-0000-000053180000}"/>
    <cellStyle name="Normal 3 5 2 2" xfId="6294" xr:uid="{00000000-0005-0000-0000-000054180000}"/>
    <cellStyle name="Normal 3 5 2 2 2" xfId="6295" xr:uid="{00000000-0005-0000-0000-000055180000}"/>
    <cellStyle name="Normal 3 5 2 2 2 2" xfId="6296" xr:uid="{00000000-0005-0000-0000-000056180000}"/>
    <cellStyle name="Normal 3 5 2 2 3" xfId="6297" xr:uid="{00000000-0005-0000-0000-000057180000}"/>
    <cellStyle name="Normal 3 5 2 2 4" xfId="6298" xr:uid="{00000000-0005-0000-0000-000058180000}"/>
    <cellStyle name="Normal 3 5 2 2 5" xfId="6299" xr:uid="{00000000-0005-0000-0000-000059180000}"/>
    <cellStyle name="Normal 3 5 2 3" xfId="6300" xr:uid="{00000000-0005-0000-0000-00005A180000}"/>
    <cellStyle name="Normal 3 5 2 4" xfId="6301" xr:uid="{00000000-0005-0000-0000-00005B180000}"/>
    <cellStyle name="Normal 3 5 2 5" xfId="6302" xr:uid="{00000000-0005-0000-0000-00005C180000}"/>
    <cellStyle name="Normal 3 5 3" xfId="6303" xr:uid="{00000000-0005-0000-0000-00005D180000}"/>
    <cellStyle name="Normal 3 5 3 2" xfId="6304" xr:uid="{00000000-0005-0000-0000-00005E180000}"/>
    <cellStyle name="Normal 3 5 3 3" xfId="6305" xr:uid="{00000000-0005-0000-0000-00005F180000}"/>
    <cellStyle name="Normal 3 5 3 4" xfId="6306" xr:uid="{00000000-0005-0000-0000-000060180000}"/>
    <cellStyle name="Normal 3 5 4" xfId="6307" xr:uid="{00000000-0005-0000-0000-000061180000}"/>
    <cellStyle name="Normal 3 5 4 2" xfId="6308" xr:uid="{00000000-0005-0000-0000-000062180000}"/>
    <cellStyle name="Normal 3 5 5" xfId="6309" xr:uid="{00000000-0005-0000-0000-000063180000}"/>
    <cellStyle name="Normal 3 5 6" xfId="6310" xr:uid="{00000000-0005-0000-0000-000064180000}"/>
    <cellStyle name="Normal 3 5 7" xfId="6311" xr:uid="{00000000-0005-0000-0000-000065180000}"/>
    <cellStyle name="Normal 3 5 8" xfId="6312" xr:uid="{00000000-0005-0000-0000-000066180000}"/>
    <cellStyle name="Normal 3 5 9" xfId="6313" xr:uid="{00000000-0005-0000-0000-000067180000}"/>
    <cellStyle name="Normal 3 50" xfId="6314" xr:uid="{00000000-0005-0000-0000-000068180000}"/>
    <cellStyle name="Normal 3 51" xfId="6315" xr:uid="{00000000-0005-0000-0000-000069180000}"/>
    <cellStyle name="Normal 3 52" xfId="6316" xr:uid="{00000000-0005-0000-0000-00006A180000}"/>
    <cellStyle name="Normal 3 53" xfId="6317" xr:uid="{00000000-0005-0000-0000-00006B180000}"/>
    <cellStyle name="Normal 3 54" xfId="6318" xr:uid="{00000000-0005-0000-0000-00006C180000}"/>
    <cellStyle name="Normal 3 55" xfId="6319" xr:uid="{00000000-0005-0000-0000-00006D180000}"/>
    <cellStyle name="Normal 3 56" xfId="6320" xr:uid="{00000000-0005-0000-0000-00006E180000}"/>
    <cellStyle name="Normal 3 57" xfId="6321" xr:uid="{00000000-0005-0000-0000-00006F180000}"/>
    <cellStyle name="Normal 3 58" xfId="6322" xr:uid="{00000000-0005-0000-0000-000070180000}"/>
    <cellStyle name="Normal 3 59" xfId="6323" xr:uid="{00000000-0005-0000-0000-000071180000}"/>
    <cellStyle name="Normal 3 6" xfId="6324" xr:uid="{00000000-0005-0000-0000-000072180000}"/>
    <cellStyle name="Normal 3 6 2" xfId="6325" xr:uid="{00000000-0005-0000-0000-000073180000}"/>
    <cellStyle name="Normal 3 6 3" xfId="6326" xr:uid="{00000000-0005-0000-0000-000074180000}"/>
    <cellStyle name="Normal 3 6 4" xfId="6327" xr:uid="{00000000-0005-0000-0000-000075180000}"/>
    <cellStyle name="Normal 3 6 4 2" xfId="6328" xr:uid="{00000000-0005-0000-0000-000076180000}"/>
    <cellStyle name="Normal 3 6 5" xfId="6329" xr:uid="{00000000-0005-0000-0000-000077180000}"/>
    <cellStyle name="Normal 3 60" xfId="6330" xr:uid="{00000000-0005-0000-0000-000078180000}"/>
    <cellStyle name="Normal 3 61" xfId="6331" xr:uid="{00000000-0005-0000-0000-000079180000}"/>
    <cellStyle name="Normal 3 62" xfId="6332" xr:uid="{00000000-0005-0000-0000-00007A180000}"/>
    <cellStyle name="Normal 3 63" xfId="6333" xr:uid="{00000000-0005-0000-0000-00007B180000}"/>
    <cellStyle name="Normal 3 64" xfId="6334" xr:uid="{00000000-0005-0000-0000-00007C180000}"/>
    <cellStyle name="Normal 3 65" xfId="6335" xr:uid="{00000000-0005-0000-0000-00007D180000}"/>
    <cellStyle name="Normal 3 66" xfId="6336" xr:uid="{00000000-0005-0000-0000-00007E180000}"/>
    <cellStyle name="Normal 3 67" xfId="6337" xr:uid="{00000000-0005-0000-0000-00007F180000}"/>
    <cellStyle name="Normal 3 68" xfId="6338" xr:uid="{00000000-0005-0000-0000-000080180000}"/>
    <cellStyle name="Normal 3 69" xfId="6339" xr:uid="{00000000-0005-0000-0000-000081180000}"/>
    <cellStyle name="Normal 3 7" xfId="6340" xr:uid="{00000000-0005-0000-0000-000082180000}"/>
    <cellStyle name="Normal 3 70" xfId="6341" xr:uid="{00000000-0005-0000-0000-000083180000}"/>
    <cellStyle name="Normal 3 71" xfId="6342" xr:uid="{00000000-0005-0000-0000-000084180000}"/>
    <cellStyle name="Normal 3 72" xfId="6343" xr:uid="{00000000-0005-0000-0000-000085180000}"/>
    <cellStyle name="Normal 3 73" xfId="6344" xr:uid="{00000000-0005-0000-0000-000086180000}"/>
    <cellStyle name="Normal 3 74" xfId="6345" xr:uid="{00000000-0005-0000-0000-000087180000}"/>
    <cellStyle name="Normal 3 75" xfId="6346" xr:uid="{00000000-0005-0000-0000-000088180000}"/>
    <cellStyle name="Normal 3 76" xfId="6347" xr:uid="{00000000-0005-0000-0000-000089180000}"/>
    <cellStyle name="Normal 3 77" xfId="6348" xr:uid="{00000000-0005-0000-0000-00008A180000}"/>
    <cellStyle name="Normal 3 78" xfId="6349" xr:uid="{00000000-0005-0000-0000-00008B180000}"/>
    <cellStyle name="Normal 3 79" xfId="6350" xr:uid="{00000000-0005-0000-0000-00008C180000}"/>
    <cellStyle name="Normal 3 8" xfId="6351" xr:uid="{00000000-0005-0000-0000-00008D180000}"/>
    <cellStyle name="Normal 3 8 2" xfId="6352" xr:uid="{00000000-0005-0000-0000-00008E180000}"/>
    <cellStyle name="Normal 3 8 3" xfId="6353" xr:uid="{00000000-0005-0000-0000-00008F180000}"/>
    <cellStyle name="Normal 3 8 4" xfId="6354" xr:uid="{00000000-0005-0000-0000-000090180000}"/>
    <cellStyle name="Normal 3 8 4 2" xfId="6355" xr:uid="{00000000-0005-0000-0000-000091180000}"/>
    <cellStyle name="Normal 3 8 5" xfId="6356" xr:uid="{00000000-0005-0000-0000-000092180000}"/>
    <cellStyle name="Normal 3 80" xfId="6357" xr:uid="{00000000-0005-0000-0000-000093180000}"/>
    <cellStyle name="Normal 3 81" xfId="6358" xr:uid="{00000000-0005-0000-0000-000094180000}"/>
    <cellStyle name="Normal 3 82" xfId="6359" xr:uid="{00000000-0005-0000-0000-000095180000}"/>
    <cellStyle name="Normal 3 83" xfId="6360" xr:uid="{00000000-0005-0000-0000-000096180000}"/>
    <cellStyle name="Normal 3 84" xfId="6361" xr:uid="{00000000-0005-0000-0000-000097180000}"/>
    <cellStyle name="Normal 3 85" xfId="6362" xr:uid="{00000000-0005-0000-0000-000098180000}"/>
    <cellStyle name="Normal 3 86" xfId="6363" xr:uid="{00000000-0005-0000-0000-000099180000}"/>
    <cellStyle name="Normal 3 87" xfId="6364" xr:uid="{00000000-0005-0000-0000-00009A180000}"/>
    <cellStyle name="Normal 3 88" xfId="6365" xr:uid="{00000000-0005-0000-0000-00009B180000}"/>
    <cellStyle name="Normal 3 89" xfId="6366" xr:uid="{00000000-0005-0000-0000-00009C180000}"/>
    <cellStyle name="Normal 3 9" xfId="6367" xr:uid="{00000000-0005-0000-0000-00009D180000}"/>
    <cellStyle name="Normal 3 9 2" xfId="6368" xr:uid="{00000000-0005-0000-0000-00009E180000}"/>
    <cellStyle name="Normal 3 9 3" xfId="6369" xr:uid="{00000000-0005-0000-0000-00009F180000}"/>
    <cellStyle name="Normal 3 9 4" xfId="6370" xr:uid="{00000000-0005-0000-0000-0000A0180000}"/>
    <cellStyle name="Normal 3 9 4 2" xfId="6371" xr:uid="{00000000-0005-0000-0000-0000A1180000}"/>
    <cellStyle name="Normal 3 9 5" xfId="6372" xr:uid="{00000000-0005-0000-0000-0000A2180000}"/>
    <cellStyle name="Normal 3 90" xfId="6373" xr:uid="{00000000-0005-0000-0000-0000A3180000}"/>
    <cellStyle name="Normal 3 91" xfId="6374" xr:uid="{00000000-0005-0000-0000-0000A4180000}"/>
    <cellStyle name="Normal 3 92" xfId="6375" xr:uid="{00000000-0005-0000-0000-0000A5180000}"/>
    <cellStyle name="Normal 3 93" xfId="6376" xr:uid="{00000000-0005-0000-0000-0000A6180000}"/>
    <cellStyle name="Normal 3 94" xfId="6377" xr:uid="{00000000-0005-0000-0000-0000A7180000}"/>
    <cellStyle name="Normal 3 95" xfId="6378" xr:uid="{00000000-0005-0000-0000-0000A8180000}"/>
    <cellStyle name="Normal 3 96" xfId="6379" xr:uid="{00000000-0005-0000-0000-0000A9180000}"/>
    <cellStyle name="Normal 3 97" xfId="6380" xr:uid="{00000000-0005-0000-0000-0000AA180000}"/>
    <cellStyle name="Normal 3 98" xfId="6381" xr:uid="{00000000-0005-0000-0000-0000AB180000}"/>
    <cellStyle name="Normal 3 99" xfId="6382" xr:uid="{00000000-0005-0000-0000-0000AC180000}"/>
    <cellStyle name="Normal 30" xfId="6383" xr:uid="{00000000-0005-0000-0000-0000AD180000}"/>
    <cellStyle name="Normal 31" xfId="6384" xr:uid="{00000000-0005-0000-0000-0000AE180000}"/>
    <cellStyle name="Normal 31 2" xfId="6385" xr:uid="{00000000-0005-0000-0000-0000AF180000}"/>
    <cellStyle name="Normal 31 3" xfId="6386" xr:uid="{00000000-0005-0000-0000-0000B0180000}"/>
    <cellStyle name="Normal 32" xfId="6387" xr:uid="{00000000-0005-0000-0000-0000B1180000}"/>
    <cellStyle name="Normal 32 2" xfId="6388" xr:uid="{00000000-0005-0000-0000-0000B2180000}"/>
    <cellStyle name="Normal 33" xfId="6389" xr:uid="{00000000-0005-0000-0000-0000B3180000}"/>
    <cellStyle name="Normal 34" xfId="6390" xr:uid="{00000000-0005-0000-0000-0000B4180000}"/>
    <cellStyle name="Normal 35" xfId="6391" xr:uid="{00000000-0005-0000-0000-0000B5180000}"/>
    <cellStyle name="Normal 36" xfId="6392" xr:uid="{00000000-0005-0000-0000-0000B6180000}"/>
    <cellStyle name="Normal 37" xfId="6393" xr:uid="{00000000-0005-0000-0000-0000B7180000}"/>
    <cellStyle name="Normal 38" xfId="6394" xr:uid="{00000000-0005-0000-0000-0000B8180000}"/>
    <cellStyle name="Normal 39" xfId="6395" xr:uid="{00000000-0005-0000-0000-0000B9180000}"/>
    <cellStyle name="Normal 4" xfId="14" xr:uid="{00000000-0005-0000-0000-00001A000000}"/>
    <cellStyle name="Normal 4 10" xfId="6396" xr:uid="{00000000-0005-0000-0000-0000BB180000}"/>
    <cellStyle name="Normal 4 10 2" xfId="6397" xr:uid="{00000000-0005-0000-0000-0000BC180000}"/>
    <cellStyle name="Normal 4 10 3" xfId="6398" xr:uid="{00000000-0005-0000-0000-0000BD180000}"/>
    <cellStyle name="Normal 4 100" xfId="6399" xr:uid="{00000000-0005-0000-0000-0000BE180000}"/>
    <cellStyle name="Normal 4 101" xfId="6400" xr:uid="{00000000-0005-0000-0000-0000BF180000}"/>
    <cellStyle name="Normal 4 102" xfId="6401" xr:uid="{00000000-0005-0000-0000-0000C0180000}"/>
    <cellStyle name="Normal 4 103" xfId="6402" xr:uid="{00000000-0005-0000-0000-0000C1180000}"/>
    <cellStyle name="Normal 4 104" xfId="6403" xr:uid="{00000000-0005-0000-0000-0000C2180000}"/>
    <cellStyle name="Normal 4 105" xfId="6404" xr:uid="{00000000-0005-0000-0000-0000C3180000}"/>
    <cellStyle name="Normal 4 106" xfId="6405" xr:uid="{00000000-0005-0000-0000-0000C4180000}"/>
    <cellStyle name="Normal 4 107" xfId="6406" xr:uid="{00000000-0005-0000-0000-0000C5180000}"/>
    <cellStyle name="Normal 4 108" xfId="6407" xr:uid="{00000000-0005-0000-0000-0000C6180000}"/>
    <cellStyle name="Normal 4 109" xfId="6408" xr:uid="{00000000-0005-0000-0000-0000C7180000}"/>
    <cellStyle name="Normal 4 11" xfId="6409" xr:uid="{00000000-0005-0000-0000-0000C8180000}"/>
    <cellStyle name="Normal 4 11 2" xfId="6410" xr:uid="{00000000-0005-0000-0000-0000C9180000}"/>
    <cellStyle name="Normal 4 11 3" xfId="6411" xr:uid="{00000000-0005-0000-0000-0000CA180000}"/>
    <cellStyle name="Normal 4 110" xfId="6412" xr:uid="{00000000-0005-0000-0000-0000CB180000}"/>
    <cellStyle name="Normal 4 111" xfId="6413" xr:uid="{00000000-0005-0000-0000-0000CC180000}"/>
    <cellStyle name="Normal 4 112" xfId="6414" xr:uid="{00000000-0005-0000-0000-0000CD180000}"/>
    <cellStyle name="Normal 4 113" xfId="6415" xr:uid="{00000000-0005-0000-0000-0000CE180000}"/>
    <cellStyle name="Normal 4 114" xfId="6416" xr:uid="{00000000-0005-0000-0000-0000CF180000}"/>
    <cellStyle name="Normal 4 115" xfId="6417" xr:uid="{00000000-0005-0000-0000-0000D0180000}"/>
    <cellStyle name="Normal 4 116" xfId="6418" xr:uid="{00000000-0005-0000-0000-0000D1180000}"/>
    <cellStyle name="Normal 4 117" xfId="6419" xr:uid="{00000000-0005-0000-0000-0000D2180000}"/>
    <cellStyle name="Normal 4 118" xfId="6420" xr:uid="{00000000-0005-0000-0000-0000D3180000}"/>
    <cellStyle name="Normal 4 119" xfId="6421" xr:uid="{00000000-0005-0000-0000-0000D4180000}"/>
    <cellStyle name="Normal 4 12" xfId="6422" xr:uid="{00000000-0005-0000-0000-0000D5180000}"/>
    <cellStyle name="Normal 4 12 2" xfId="6423" xr:uid="{00000000-0005-0000-0000-0000D6180000}"/>
    <cellStyle name="Normal 4 120" xfId="6424" xr:uid="{00000000-0005-0000-0000-0000D7180000}"/>
    <cellStyle name="Normal 4 121" xfId="6425" xr:uid="{00000000-0005-0000-0000-0000D8180000}"/>
    <cellStyle name="Normal 4 122" xfId="6426" xr:uid="{00000000-0005-0000-0000-0000D9180000}"/>
    <cellStyle name="Normal 4 123" xfId="6427" xr:uid="{00000000-0005-0000-0000-0000DA180000}"/>
    <cellStyle name="Normal 4 124" xfId="6428" xr:uid="{00000000-0005-0000-0000-0000DB180000}"/>
    <cellStyle name="Normal 4 125" xfId="6429" xr:uid="{00000000-0005-0000-0000-0000DC180000}"/>
    <cellStyle name="Normal 4 126" xfId="6430" xr:uid="{00000000-0005-0000-0000-0000DD180000}"/>
    <cellStyle name="Normal 4 127" xfId="6431" xr:uid="{00000000-0005-0000-0000-0000DE180000}"/>
    <cellStyle name="Normal 4 128" xfId="6432" xr:uid="{00000000-0005-0000-0000-0000DF180000}"/>
    <cellStyle name="Normal 4 129" xfId="6433" xr:uid="{00000000-0005-0000-0000-0000E0180000}"/>
    <cellStyle name="Normal 4 13" xfId="6434" xr:uid="{00000000-0005-0000-0000-0000E1180000}"/>
    <cellStyle name="Normal 4 13 2" xfId="6435" xr:uid="{00000000-0005-0000-0000-0000E2180000}"/>
    <cellStyle name="Normal 4 130" xfId="6436" xr:uid="{00000000-0005-0000-0000-0000E3180000}"/>
    <cellStyle name="Normal 4 131" xfId="6437" xr:uid="{00000000-0005-0000-0000-0000E4180000}"/>
    <cellStyle name="Normal 4 132" xfId="6438" xr:uid="{00000000-0005-0000-0000-0000E5180000}"/>
    <cellStyle name="Normal 4 133" xfId="6439" xr:uid="{00000000-0005-0000-0000-0000E6180000}"/>
    <cellStyle name="Normal 4 134" xfId="6440" xr:uid="{00000000-0005-0000-0000-0000E7180000}"/>
    <cellStyle name="Normal 4 135" xfId="6441" xr:uid="{00000000-0005-0000-0000-0000E8180000}"/>
    <cellStyle name="Normal 4 136" xfId="6442" xr:uid="{00000000-0005-0000-0000-0000E9180000}"/>
    <cellStyle name="Normal 4 137" xfId="6443" xr:uid="{00000000-0005-0000-0000-0000EA180000}"/>
    <cellStyle name="Normal 4 138" xfId="6444" xr:uid="{00000000-0005-0000-0000-0000EB180000}"/>
    <cellStyle name="Normal 4 139" xfId="6445" xr:uid="{00000000-0005-0000-0000-0000EC180000}"/>
    <cellStyle name="Normal 4 14" xfId="6446" xr:uid="{00000000-0005-0000-0000-0000ED180000}"/>
    <cellStyle name="Normal 4 14 2" xfId="6447" xr:uid="{00000000-0005-0000-0000-0000EE180000}"/>
    <cellStyle name="Normal 4 140" xfId="6448" xr:uid="{00000000-0005-0000-0000-0000EF180000}"/>
    <cellStyle name="Normal 4 141" xfId="6449" xr:uid="{00000000-0005-0000-0000-0000F0180000}"/>
    <cellStyle name="Normal 4 142" xfId="6450" xr:uid="{00000000-0005-0000-0000-0000F1180000}"/>
    <cellStyle name="Normal 4 143" xfId="6451" xr:uid="{00000000-0005-0000-0000-0000F2180000}"/>
    <cellStyle name="Normal 4 144" xfId="6452" xr:uid="{00000000-0005-0000-0000-0000F3180000}"/>
    <cellStyle name="Normal 4 145" xfId="6453" xr:uid="{00000000-0005-0000-0000-0000F4180000}"/>
    <cellStyle name="Normal 4 146" xfId="6454" xr:uid="{00000000-0005-0000-0000-0000F5180000}"/>
    <cellStyle name="Normal 4 147" xfId="6455" xr:uid="{00000000-0005-0000-0000-0000F6180000}"/>
    <cellStyle name="Normal 4 148" xfId="6456" xr:uid="{00000000-0005-0000-0000-0000F7180000}"/>
    <cellStyle name="Normal 4 149" xfId="6457" xr:uid="{00000000-0005-0000-0000-0000F8180000}"/>
    <cellStyle name="Normal 4 15" xfId="6458" xr:uid="{00000000-0005-0000-0000-0000F9180000}"/>
    <cellStyle name="Normal 4 15 2" xfId="6459" xr:uid="{00000000-0005-0000-0000-0000FA180000}"/>
    <cellStyle name="Normal 4 150" xfId="6460" xr:uid="{00000000-0005-0000-0000-0000FB180000}"/>
    <cellStyle name="Normal 4 151" xfId="6461" xr:uid="{00000000-0005-0000-0000-0000FC180000}"/>
    <cellStyle name="Normal 4 152" xfId="6462" xr:uid="{00000000-0005-0000-0000-0000FD180000}"/>
    <cellStyle name="Normal 4 153" xfId="6463" xr:uid="{00000000-0005-0000-0000-0000FE180000}"/>
    <cellStyle name="Normal 4 154" xfId="6464" xr:uid="{00000000-0005-0000-0000-0000FF180000}"/>
    <cellStyle name="Normal 4 155" xfId="6465" xr:uid="{00000000-0005-0000-0000-000000190000}"/>
    <cellStyle name="Normal 4 156" xfId="6466" xr:uid="{00000000-0005-0000-0000-000001190000}"/>
    <cellStyle name="Normal 4 157" xfId="6467" xr:uid="{00000000-0005-0000-0000-000002190000}"/>
    <cellStyle name="Normal 4 158" xfId="6468" xr:uid="{00000000-0005-0000-0000-000003190000}"/>
    <cellStyle name="Normal 4 159" xfId="6469" xr:uid="{00000000-0005-0000-0000-000004190000}"/>
    <cellStyle name="Normal 4 16" xfId="6470" xr:uid="{00000000-0005-0000-0000-000005190000}"/>
    <cellStyle name="Normal 4 16 2" xfId="6471" xr:uid="{00000000-0005-0000-0000-000006190000}"/>
    <cellStyle name="Normal 4 160" xfId="85" xr:uid="{00000000-0005-0000-0000-0000BA180000}"/>
    <cellStyle name="Normal 4 17" xfId="6472" xr:uid="{00000000-0005-0000-0000-000007190000}"/>
    <cellStyle name="Normal 4 17 2" xfId="6473" xr:uid="{00000000-0005-0000-0000-000008190000}"/>
    <cellStyle name="Normal 4 18" xfId="6474" xr:uid="{00000000-0005-0000-0000-000009190000}"/>
    <cellStyle name="Normal 4 18 2" xfId="6475" xr:uid="{00000000-0005-0000-0000-00000A190000}"/>
    <cellStyle name="Normal 4 19" xfId="6476" xr:uid="{00000000-0005-0000-0000-00000B190000}"/>
    <cellStyle name="Normal 4 19 2" xfId="6477" xr:uid="{00000000-0005-0000-0000-00000C190000}"/>
    <cellStyle name="Normal 4 2" xfId="46" xr:uid="{00000000-0005-0000-0000-00001B000000}"/>
    <cellStyle name="Normal 4 2 10" xfId="6479" xr:uid="{00000000-0005-0000-0000-00000E190000}"/>
    <cellStyle name="Normal 4 2 11" xfId="6480" xr:uid="{00000000-0005-0000-0000-00000F190000}"/>
    <cellStyle name="Normal 4 2 12" xfId="6481" xr:uid="{00000000-0005-0000-0000-000010190000}"/>
    <cellStyle name="Normal 4 2 13" xfId="6482" xr:uid="{00000000-0005-0000-0000-000011190000}"/>
    <cellStyle name="Normal 4 2 14" xfId="6483" xr:uid="{00000000-0005-0000-0000-000012190000}"/>
    <cellStyle name="Normal 4 2 15" xfId="6484" xr:uid="{00000000-0005-0000-0000-000013190000}"/>
    <cellStyle name="Normal 4 2 16" xfId="6485" xr:uid="{00000000-0005-0000-0000-000014190000}"/>
    <cellStyle name="Normal 4 2 17" xfId="6486" xr:uid="{00000000-0005-0000-0000-000015190000}"/>
    <cellStyle name="Normal 4 2 18" xfId="6487" xr:uid="{00000000-0005-0000-0000-000016190000}"/>
    <cellStyle name="Normal 4 2 19" xfId="6478" xr:uid="{00000000-0005-0000-0000-00000D190000}"/>
    <cellStyle name="Normal 4 2 2" xfId="70" xr:uid="{00000000-0005-0000-0000-00001B000000}"/>
    <cellStyle name="Normal 4 2 2 10" xfId="6489" xr:uid="{00000000-0005-0000-0000-000018190000}"/>
    <cellStyle name="Normal 4 2 2 11" xfId="6490" xr:uid="{00000000-0005-0000-0000-000019190000}"/>
    <cellStyle name="Normal 4 2 2 12" xfId="6488" xr:uid="{00000000-0005-0000-0000-000017190000}"/>
    <cellStyle name="Normal 4 2 2 2" xfId="6491" xr:uid="{00000000-0005-0000-0000-00001A190000}"/>
    <cellStyle name="Normal 4 2 2 2 2" xfId="6492" xr:uid="{00000000-0005-0000-0000-00001B190000}"/>
    <cellStyle name="Normal 4 2 2 3" xfId="6493" xr:uid="{00000000-0005-0000-0000-00001C190000}"/>
    <cellStyle name="Normal 4 2 2 4" xfId="6494" xr:uid="{00000000-0005-0000-0000-00001D190000}"/>
    <cellStyle name="Normal 4 2 2 5" xfId="6495" xr:uid="{00000000-0005-0000-0000-00001E190000}"/>
    <cellStyle name="Normal 4 2 2 6" xfId="6496" xr:uid="{00000000-0005-0000-0000-00001F190000}"/>
    <cellStyle name="Normal 4 2 2 7" xfId="6497" xr:uid="{00000000-0005-0000-0000-000020190000}"/>
    <cellStyle name="Normal 4 2 2 8" xfId="6498" xr:uid="{00000000-0005-0000-0000-000021190000}"/>
    <cellStyle name="Normal 4 2 2 9" xfId="6499" xr:uid="{00000000-0005-0000-0000-000022190000}"/>
    <cellStyle name="Normal 4 2 3" xfId="6500" xr:uid="{00000000-0005-0000-0000-000023190000}"/>
    <cellStyle name="Normal 4 2 4" xfId="6501" xr:uid="{00000000-0005-0000-0000-000024190000}"/>
    <cellStyle name="Normal 4 2 5" xfId="6502" xr:uid="{00000000-0005-0000-0000-000025190000}"/>
    <cellStyle name="Normal 4 2 5 2" xfId="6503" xr:uid="{00000000-0005-0000-0000-000026190000}"/>
    <cellStyle name="Normal 4 2 6" xfId="6504" xr:uid="{00000000-0005-0000-0000-000027190000}"/>
    <cellStyle name="Normal 4 2 7" xfId="6505" xr:uid="{00000000-0005-0000-0000-000028190000}"/>
    <cellStyle name="Normal 4 2 8" xfId="6506" xr:uid="{00000000-0005-0000-0000-000029190000}"/>
    <cellStyle name="Normal 4 2 9" xfId="6507" xr:uid="{00000000-0005-0000-0000-00002A190000}"/>
    <cellStyle name="Normal 4 20" xfId="6508" xr:uid="{00000000-0005-0000-0000-00002B190000}"/>
    <cellStyle name="Normal 4 20 2" xfId="6509" xr:uid="{00000000-0005-0000-0000-00002C190000}"/>
    <cellStyle name="Normal 4 21" xfId="6510" xr:uid="{00000000-0005-0000-0000-00002D190000}"/>
    <cellStyle name="Normal 4 21 2" xfId="6511" xr:uid="{00000000-0005-0000-0000-00002E190000}"/>
    <cellStyle name="Normal 4 22" xfId="6512" xr:uid="{00000000-0005-0000-0000-00002F190000}"/>
    <cellStyle name="Normal 4 22 2" xfId="6513" xr:uid="{00000000-0005-0000-0000-000030190000}"/>
    <cellStyle name="Normal 4 23" xfId="6514" xr:uid="{00000000-0005-0000-0000-000031190000}"/>
    <cellStyle name="Normal 4 23 2" xfId="6515" xr:uid="{00000000-0005-0000-0000-000032190000}"/>
    <cellStyle name="Normal 4 24" xfId="6516" xr:uid="{00000000-0005-0000-0000-000033190000}"/>
    <cellStyle name="Normal 4 24 2" xfId="6517" xr:uid="{00000000-0005-0000-0000-000034190000}"/>
    <cellStyle name="Normal 4 25" xfId="6518" xr:uid="{00000000-0005-0000-0000-000035190000}"/>
    <cellStyle name="Normal 4 25 2" xfId="6519" xr:uid="{00000000-0005-0000-0000-000036190000}"/>
    <cellStyle name="Normal 4 26" xfId="6520" xr:uid="{00000000-0005-0000-0000-000037190000}"/>
    <cellStyle name="Normal 4 26 2" xfId="6521" xr:uid="{00000000-0005-0000-0000-000038190000}"/>
    <cellStyle name="Normal 4 27" xfId="6522" xr:uid="{00000000-0005-0000-0000-000039190000}"/>
    <cellStyle name="Normal 4 27 2" xfId="6523" xr:uid="{00000000-0005-0000-0000-00003A190000}"/>
    <cellStyle name="Normal 4 28" xfId="6524" xr:uid="{00000000-0005-0000-0000-00003B190000}"/>
    <cellStyle name="Normal 4 28 2" xfId="6525" xr:uid="{00000000-0005-0000-0000-00003C190000}"/>
    <cellStyle name="Normal 4 29" xfId="6526" xr:uid="{00000000-0005-0000-0000-00003D190000}"/>
    <cellStyle name="Normal 4 29 2" xfId="6527" xr:uid="{00000000-0005-0000-0000-00003E190000}"/>
    <cellStyle name="Normal 4 3" xfId="52" xr:uid="{00000000-0005-0000-0000-00001A000000}"/>
    <cellStyle name="Normal 4 3 10" xfId="6529" xr:uid="{00000000-0005-0000-0000-000040190000}"/>
    <cellStyle name="Normal 4 3 11" xfId="6530" xr:uid="{00000000-0005-0000-0000-000041190000}"/>
    <cellStyle name="Normal 4 3 12" xfId="6528" xr:uid="{00000000-0005-0000-0000-00003F190000}"/>
    <cellStyle name="Normal 4 3 2" xfId="6531" xr:uid="{00000000-0005-0000-0000-000042190000}"/>
    <cellStyle name="Normal 4 3 2 2" xfId="6532" xr:uid="{00000000-0005-0000-0000-000043190000}"/>
    <cellStyle name="Normal 4 3 3" xfId="6533" xr:uid="{00000000-0005-0000-0000-000044190000}"/>
    <cellStyle name="Normal 4 3 3 2" xfId="6534" xr:uid="{00000000-0005-0000-0000-000045190000}"/>
    <cellStyle name="Normal 4 3 4" xfId="6535" xr:uid="{00000000-0005-0000-0000-000046190000}"/>
    <cellStyle name="Normal 4 3 5" xfId="6536" xr:uid="{00000000-0005-0000-0000-000047190000}"/>
    <cellStyle name="Normal 4 3 6" xfId="6537" xr:uid="{00000000-0005-0000-0000-000048190000}"/>
    <cellStyle name="Normal 4 3 7" xfId="6538" xr:uid="{00000000-0005-0000-0000-000049190000}"/>
    <cellStyle name="Normal 4 3 8" xfId="6539" xr:uid="{00000000-0005-0000-0000-00004A190000}"/>
    <cellStyle name="Normal 4 3 9" xfId="6540" xr:uid="{00000000-0005-0000-0000-00004B190000}"/>
    <cellStyle name="Normal 4 30" xfId="6541" xr:uid="{00000000-0005-0000-0000-00004C190000}"/>
    <cellStyle name="Normal 4 30 2" xfId="6542" xr:uid="{00000000-0005-0000-0000-00004D190000}"/>
    <cellStyle name="Normal 4 31" xfId="6543" xr:uid="{00000000-0005-0000-0000-00004E190000}"/>
    <cellStyle name="Normal 4 31 2" xfId="6544" xr:uid="{00000000-0005-0000-0000-00004F190000}"/>
    <cellStyle name="Normal 4 32" xfId="6545" xr:uid="{00000000-0005-0000-0000-000050190000}"/>
    <cellStyle name="Normal 4 32 2" xfId="6546" xr:uid="{00000000-0005-0000-0000-000051190000}"/>
    <cellStyle name="Normal 4 33" xfId="6547" xr:uid="{00000000-0005-0000-0000-000052190000}"/>
    <cellStyle name="Normal 4 33 2" xfId="6548" xr:uid="{00000000-0005-0000-0000-000053190000}"/>
    <cellStyle name="Normal 4 34" xfId="6549" xr:uid="{00000000-0005-0000-0000-000054190000}"/>
    <cellStyle name="Normal 4 34 2" xfId="6550" xr:uid="{00000000-0005-0000-0000-000055190000}"/>
    <cellStyle name="Normal 4 35" xfId="6551" xr:uid="{00000000-0005-0000-0000-000056190000}"/>
    <cellStyle name="Normal 4 35 2" xfId="6552" xr:uid="{00000000-0005-0000-0000-000057190000}"/>
    <cellStyle name="Normal 4 36" xfId="6553" xr:uid="{00000000-0005-0000-0000-000058190000}"/>
    <cellStyle name="Normal 4 36 2" xfId="6554" xr:uid="{00000000-0005-0000-0000-000059190000}"/>
    <cellStyle name="Normal 4 37" xfId="6555" xr:uid="{00000000-0005-0000-0000-00005A190000}"/>
    <cellStyle name="Normal 4 37 2" xfId="6556" xr:uid="{00000000-0005-0000-0000-00005B190000}"/>
    <cellStyle name="Normal 4 38" xfId="6557" xr:uid="{00000000-0005-0000-0000-00005C190000}"/>
    <cellStyle name="Normal 4 38 2" xfId="6558" xr:uid="{00000000-0005-0000-0000-00005D190000}"/>
    <cellStyle name="Normal 4 39" xfId="6559" xr:uid="{00000000-0005-0000-0000-00005E190000}"/>
    <cellStyle name="Normal 4 39 2" xfId="6560" xr:uid="{00000000-0005-0000-0000-00005F190000}"/>
    <cellStyle name="Normal 4 4" xfId="6561" xr:uid="{00000000-0005-0000-0000-000060190000}"/>
    <cellStyle name="Normal 4 4 2" xfId="6562" xr:uid="{00000000-0005-0000-0000-000061190000}"/>
    <cellStyle name="Normal 4 4 2 2" xfId="6563" xr:uid="{00000000-0005-0000-0000-000062190000}"/>
    <cellStyle name="Normal 4 4 2 3" xfId="6564" xr:uid="{00000000-0005-0000-0000-000063190000}"/>
    <cellStyle name="Normal 4 4 2 4" xfId="6565" xr:uid="{00000000-0005-0000-0000-000064190000}"/>
    <cellStyle name="Normal 4 4 2 5" xfId="6566" xr:uid="{00000000-0005-0000-0000-000065190000}"/>
    <cellStyle name="Normal 4 4 3" xfId="6567" xr:uid="{00000000-0005-0000-0000-000066190000}"/>
    <cellStyle name="Normal 4 4 4" xfId="6568" xr:uid="{00000000-0005-0000-0000-000067190000}"/>
    <cellStyle name="Normal 4 4 4 2" xfId="6569" xr:uid="{00000000-0005-0000-0000-000068190000}"/>
    <cellStyle name="Normal 4 4 5" xfId="6570" xr:uid="{00000000-0005-0000-0000-000069190000}"/>
    <cellStyle name="Normal 4 4 6" xfId="6571" xr:uid="{00000000-0005-0000-0000-00006A190000}"/>
    <cellStyle name="Normal 4 4 6 2" xfId="6572" xr:uid="{00000000-0005-0000-0000-00006B190000}"/>
    <cellStyle name="Normal 4 40" xfId="6573" xr:uid="{00000000-0005-0000-0000-00006C190000}"/>
    <cellStyle name="Normal 4 40 2" xfId="6574" xr:uid="{00000000-0005-0000-0000-00006D190000}"/>
    <cellStyle name="Normal 4 41" xfId="6575" xr:uid="{00000000-0005-0000-0000-00006E190000}"/>
    <cellStyle name="Normal 4 41 2" xfId="6576" xr:uid="{00000000-0005-0000-0000-00006F190000}"/>
    <cellStyle name="Normal 4 42" xfId="6577" xr:uid="{00000000-0005-0000-0000-000070190000}"/>
    <cellStyle name="Normal 4 42 2" xfId="6578" xr:uid="{00000000-0005-0000-0000-000071190000}"/>
    <cellStyle name="Normal 4 43" xfId="6579" xr:uid="{00000000-0005-0000-0000-000072190000}"/>
    <cellStyle name="Normal 4 43 2" xfId="6580" xr:uid="{00000000-0005-0000-0000-000073190000}"/>
    <cellStyle name="Normal 4 44" xfId="6581" xr:uid="{00000000-0005-0000-0000-000074190000}"/>
    <cellStyle name="Normal 4 44 2" xfId="6582" xr:uid="{00000000-0005-0000-0000-000075190000}"/>
    <cellStyle name="Normal 4 45" xfId="6583" xr:uid="{00000000-0005-0000-0000-000076190000}"/>
    <cellStyle name="Normal 4 45 2" xfId="6584" xr:uid="{00000000-0005-0000-0000-000077190000}"/>
    <cellStyle name="Normal 4 46" xfId="6585" xr:uid="{00000000-0005-0000-0000-000078190000}"/>
    <cellStyle name="Normal 4 46 2" xfId="6586" xr:uid="{00000000-0005-0000-0000-000079190000}"/>
    <cellStyle name="Normal 4 47" xfId="6587" xr:uid="{00000000-0005-0000-0000-00007A190000}"/>
    <cellStyle name="Normal 4 47 2" xfId="6588" xr:uid="{00000000-0005-0000-0000-00007B190000}"/>
    <cellStyle name="Normal 4 48" xfId="6589" xr:uid="{00000000-0005-0000-0000-00007C190000}"/>
    <cellStyle name="Normal 4 48 2" xfId="6590" xr:uid="{00000000-0005-0000-0000-00007D190000}"/>
    <cellStyle name="Normal 4 49" xfId="6591" xr:uid="{00000000-0005-0000-0000-00007E190000}"/>
    <cellStyle name="Normal 4 49 2" xfId="6592" xr:uid="{00000000-0005-0000-0000-00007F190000}"/>
    <cellStyle name="Normal 4 5" xfId="6593" xr:uid="{00000000-0005-0000-0000-000080190000}"/>
    <cellStyle name="Normal 4 5 2" xfId="6594" xr:uid="{00000000-0005-0000-0000-000081190000}"/>
    <cellStyle name="Normal 4 5 2 2" xfId="6595" xr:uid="{00000000-0005-0000-0000-000082190000}"/>
    <cellStyle name="Normal 4 5 2 3" xfId="6596" xr:uid="{00000000-0005-0000-0000-000083190000}"/>
    <cellStyle name="Normal 4 5 3" xfId="6597" xr:uid="{00000000-0005-0000-0000-000084190000}"/>
    <cellStyle name="Normal 4 5 4" xfId="6598" xr:uid="{00000000-0005-0000-0000-000085190000}"/>
    <cellStyle name="Normal 4 5 5" xfId="6599" xr:uid="{00000000-0005-0000-0000-000086190000}"/>
    <cellStyle name="Normal 4 50" xfId="6600" xr:uid="{00000000-0005-0000-0000-000087190000}"/>
    <cellStyle name="Normal 4 50 2" xfId="6601" xr:uid="{00000000-0005-0000-0000-000088190000}"/>
    <cellStyle name="Normal 4 51" xfId="6602" xr:uid="{00000000-0005-0000-0000-000089190000}"/>
    <cellStyle name="Normal 4 51 2" xfId="6603" xr:uid="{00000000-0005-0000-0000-00008A190000}"/>
    <cellStyle name="Normal 4 52" xfId="6604" xr:uid="{00000000-0005-0000-0000-00008B190000}"/>
    <cellStyle name="Normal 4 52 2" xfId="6605" xr:uid="{00000000-0005-0000-0000-00008C190000}"/>
    <cellStyle name="Normal 4 53" xfId="6606" xr:uid="{00000000-0005-0000-0000-00008D190000}"/>
    <cellStyle name="Normal 4 53 2" xfId="6607" xr:uid="{00000000-0005-0000-0000-00008E190000}"/>
    <cellStyle name="Normal 4 54" xfId="6608" xr:uid="{00000000-0005-0000-0000-00008F190000}"/>
    <cellStyle name="Normal 4 54 2" xfId="6609" xr:uid="{00000000-0005-0000-0000-000090190000}"/>
    <cellStyle name="Normal 4 55" xfId="6610" xr:uid="{00000000-0005-0000-0000-000091190000}"/>
    <cellStyle name="Normal 4 55 2" xfId="6611" xr:uid="{00000000-0005-0000-0000-000092190000}"/>
    <cellStyle name="Normal 4 56" xfId="6612" xr:uid="{00000000-0005-0000-0000-000093190000}"/>
    <cellStyle name="Normal 4 56 2" xfId="6613" xr:uid="{00000000-0005-0000-0000-000094190000}"/>
    <cellStyle name="Normal 4 57" xfId="6614" xr:uid="{00000000-0005-0000-0000-000095190000}"/>
    <cellStyle name="Normal 4 57 2" xfId="6615" xr:uid="{00000000-0005-0000-0000-000096190000}"/>
    <cellStyle name="Normal 4 58" xfId="6616" xr:uid="{00000000-0005-0000-0000-000097190000}"/>
    <cellStyle name="Normal 4 58 2" xfId="6617" xr:uid="{00000000-0005-0000-0000-000098190000}"/>
    <cellStyle name="Normal 4 59" xfId="6618" xr:uid="{00000000-0005-0000-0000-000099190000}"/>
    <cellStyle name="Normal 4 59 2" xfId="6619" xr:uid="{00000000-0005-0000-0000-00009A190000}"/>
    <cellStyle name="Normal 4 6" xfId="6620" xr:uid="{00000000-0005-0000-0000-00009B190000}"/>
    <cellStyle name="Normal 4 6 2" xfId="6621" xr:uid="{00000000-0005-0000-0000-00009C190000}"/>
    <cellStyle name="Normal 4 6 2 2" xfId="6622" xr:uid="{00000000-0005-0000-0000-00009D190000}"/>
    <cellStyle name="Normal 4 6 2 3" xfId="6623" xr:uid="{00000000-0005-0000-0000-00009E190000}"/>
    <cellStyle name="Normal 4 6 3" xfId="6624" xr:uid="{00000000-0005-0000-0000-00009F190000}"/>
    <cellStyle name="Normal 4 6 4" xfId="6625" xr:uid="{00000000-0005-0000-0000-0000A0190000}"/>
    <cellStyle name="Normal 4 6 5" xfId="6626" xr:uid="{00000000-0005-0000-0000-0000A1190000}"/>
    <cellStyle name="Normal 4 60" xfId="6627" xr:uid="{00000000-0005-0000-0000-0000A2190000}"/>
    <cellStyle name="Normal 4 60 2" xfId="6628" xr:uid="{00000000-0005-0000-0000-0000A3190000}"/>
    <cellStyle name="Normal 4 61" xfId="6629" xr:uid="{00000000-0005-0000-0000-0000A4190000}"/>
    <cellStyle name="Normal 4 61 2" xfId="6630" xr:uid="{00000000-0005-0000-0000-0000A5190000}"/>
    <cellStyle name="Normal 4 62" xfId="6631" xr:uid="{00000000-0005-0000-0000-0000A6190000}"/>
    <cellStyle name="Normal 4 63" xfId="6632" xr:uid="{00000000-0005-0000-0000-0000A7190000}"/>
    <cellStyle name="Normal 4 64" xfId="6633" xr:uid="{00000000-0005-0000-0000-0000A8190000}"/>
    <cellStyle name="Normal 4 65" xfId="6634" xr:uid="{00000000-0005-0000-0000-0000A9190000}"/>
    <cellStyle name="Normal 4 66" xfId="6635" xr:uid="{00000000-0005-0000-0000-0000AA190000}"/>
    <cellStyle name="Normal 4 67" xfId="6636" xr:uid="{00000000-0005-0000-0000-0000AB190000}"/>
    <cellStyle name="Normal 4 68" xfId="6637" xr:uid="{00000000-0005-0000-0000-0000AC190000}"/>
    <cellStyle name="Normal 4 69" xfId="6638" xr:uid="{00000000-0005-0000-0000-0000AD190000}"/>
    <cellStyle name="Normal 4 7" xfId="6639" xr:uid="{00000000-0005-0000-0000-0000AE190000}"/>
    <cellStyle name="Normal 4 7 2" xfId="6640" xr:uid="{00000000-0005-0000-0000-0000AF190000}"/>
    <cellStyle name="Normal 4 7 2 2" xfId="6641" xr:uid="{00000000-0005-0000-0000-0000B0190000}"/>
    <cellStyle name="Normal 4 7 2 3" xfId="6642" xr:uid="{00000000-0005-0000-0000-0000B1190000}"/>
    <cellStyle name="Normal 4 7 3" xfId="6643" xr:uid="{00000000-0005-0000-0000-0000B2190000}"/>
    <cellStyle name="Normal 4 7 4" xfId="6644" xr:uid="{00000000-0005-0000-0000-0000B3190000}"/>
    <cellStyle name="Normal 4 7 5" xfId="6645" xr:uid="{00000000-0005-0000-0000-0000B4190000}"/>
    <cellStyle name="Normal 4 70" xfId="6646" xr:uid="{00000000-0005-0000-0000-0000B5190000}"/>
    <cellStyle name="Normal 4 71" xfId="6647" xr:uid="{00000000-0005-0000-0000-0000B6190000}"/>
    <cellStyle name="Normal 4 72" xfId="6648" xr:uid="{00000000-0005-0000-0000-0000B7190000}"/>
    <cellStyle name="Normal 4 73" xfId="6649" xr:uid="{00000000-0005-0000-0000-0000B8190000}"/>
    <cellStyle name="Normal 4 74" xfId="6650" xr:uid="{00000000-0005-0000-0000-0000B9190000}"/>
    <cellStyle name="Normal 4 75" xfId="6651" xr:uid="{00000000-0005-0000-0000-0000BA190000}"/>
    <cellStyle name="Normal 4 76" xfId="6652" xr:uid="{00000000-0005-0000-0000-0000BB190000}"/>
    <cellStyle name="Normal 4 77" xfId="6653" xr:uid="{00000000-0005-0000-0000-0000BC190000}"/>
    <cellStyle name="Normal 4 78" xfId="6654" xr:uid="{00000000-0005-0000-0000-0000BD190000}"/>
    <cellStyle name="Normal 4 79" xfId="6655" xr:uid="{00000000-0005-0000-0000-0000BE190000}"/>
    <cellStyle name="Normal 4 8" xfId="6656" xr:uid="{00000000-0005-0000-0000-0000BF190000}"/>
    <cellStyle name="Normal 4 8 2" xfId="6657" xr:uid="{00000000-0005-0000-0000-0000C0190000}"/>
    <cellStyle name="Normal 4 8 2 2" xfId="6658" xr:uid="{00000000-0005-0000-0000-0000C1190000}"/>
    <cellStyle name="Normal 4 8 2 3" xfId="6659" xr:uid="{00000000-0005-0000-0000-0000C2190000}"/>
    <cellStyle name="Normal 4 8 3" xfId="6660" xr:uid="{00000000-0005-0000-0000-0000C3190000}"/>
    <cellStyle name="Normal 4 8 4" xfId="6661" xr:uid="{00000000-0005-0000-0000-0000C4190000}"/>
    <cellStyle name="Normal 4 8 5" xfId="6662" xr:uid="{00000000-0005-0000-0000-0000C5190000}"/>
    <cellStyle name="Normal 4 80" xfId="6663" xr:uid="{00000000-0005-0000-0000-0000C6190000}"/>
    <cellStyle name="Normal 4 81" xfId="6664" xr:uid="{00000000-0005-0000-0000-0000C7190000}"/>
    <cellStyle name="Normal 4 82" xfId="6665" xr:uid="{00000000-0005-0000-0000-0000C8190000}"/>
    <cellStyle name="Normal 4 83" xfId="6666" xr:uid="{00000000-0005-0000-0000-0000C9190000}"/>
    <cellStyle name="Normal 4 84" xfId="6667" xr:uid="{00000000-0005-0000-0000-0000CA190000}"/>
    <cellStyle name="Normal 4 85" xfId="6668" xr:uid="{00000000-0005-0000-0000-0000CB190000}"/>
    <cellStyle name="Normal 4 86" xfId="6669" xr:uid="{00000000-0005-0000-0000-0000CC190000}"/>
    <cellStyle name="Normal 4 87" xfId="6670" xr:uid="{00000000-0005-0000-0000-0000CD190000}"/>
    <cellStyle name="Normal 4 88" xfId="6671" xr:uid="{00000000-0005-0000-0000-0000CE190000}"/>
    <cellStyle name="Normal 4 89" xfId="6672" xr:uid="{00000000-0005-0000-0000-0000CF190000}"/>
    <cellStyle name="Normal 4 9" xfId="6673" xr:uid="{00000000-0005-0000-0000-0000D0190000}"/>
    <cellStyle name="Normal 4 9 2" xfId="6674" xr:uid="{00000000-0005-0000-0000-0000D1190000}"/>
    <cellStyle name="Normal 4 9 3" xfId="6675" xr:uid="{00000000-0005-0000-0000-0000D2190000}"/>
    <cellStyle name="Normal 4 90" xfId="6676" xr:uid="{00000000-0005-0000-0000-0000D3190000}"/>
    <cellStyle name="Normal 4 91" xfId="6677" xr:uid="{00000000-0005-0000-0000-0000D4190000}"/>
    <cellStyle name="Normal 4 92" xfId="6678" xr:uid="{00000000-0005-0000-0000-0000D5190000}"/>
    <cellStyle name="Normal 4 93" xfId="6679" xr:uid="{00000000-0005-0000-0000-0000D6190000}"/>
    <cellStyle name="Normal 4 94" xfId="6680" xr:uid="{00000000-0005-0000-0000-0000D7190000}"/>
    <cellStyle name="Normal 4 95" xfId="6681" xr:uid="{00000000-0005-0000-0000-0000D8190000}"/>
    <cellStyle name="Normal 4 96" xfId="6682" xr:uid="{00000000-0005-0000-0000-0000D9190000}"/>
    <cellStyle name="Normal 4 97" xfId="6683" xr:uid="{00000000-0005-0000-0000-0000DA190000}"/>
    <cellStyle name="Normal 4 98" xfId="6684" xr:uid="{00000000-0005-0000-0000-0000DB190000}"/>
    <cellStyle name="Normal 4 99" xfId="6685" xr:uid="{00000000-0005-0000-0000-0000DC190000}"/>
    <cellStyle name="Normal 40" xfId="6686" xr:uid="{00000000-0005-0000-0000-0000DD190000}"/>
    <cellStyle name="Normal 41" xfId="24" xr:uid="{00000000-0005-0000-0000-00001C000000}"/>
    <cellStyle name="Normal 42" xfId="6687" xr:uid="{00000000-0005-0000-0000-0000DF190000}"/>
    <cellStyle name="Normal 42 2" xfId="6688" xr:uid="{00000000-0005-0000-0000-0000E0190000}"/>
    <cellStyle name="Normal 42 3" xfId="6689" xr:uid="{00000000-0005-0000-0000-0000E1190000}"/>
    <cellStyle name="Normal 43" xfId="6690" xr:uid="{00000000-0005-0000-0000-0000E2190000}"/>
    <cellStyle name="Normal 43 2" xfId="6691" xr:uid="{00000000-0005-0000-0000-0000E3190000}"/>
    <cellStyle name="Normal 43 2 2" xfId="6692" xr:uid="{00000000-0005-0000-0000-0000E4190000}"/>
    <cellStyle name="Normal 44" xfId="6693" xr:uid="{00000000-0005-0000-0000-0000E5190000}"/>
    <cellStyle name="Normal 45" xfId="6694" xr:uid="{00000000-0005-0000-0000-0000E6190000}"/>
    <cellStyle name="Normal 46" xfId="6695" xr:uid="{00000000-0005-0000-0000-0000E7190000}"/>
    <cellStyle name="Normal 47" xfId="6696" xr:uid="{00000000-0005-0000-0000-0000E8190000}"/>
    <cellStyle name="Normal 48" xfId="6697" xr:uid="{00000000-0005-0000-0000-0000E9190000}"/>
    <cellStyle name="Normal 49" xfId="6698" xr:uid="{00000000-0005-0000-0000-0000EA190000}"/>
    <cellStyle name="Normal 5" xfId="12" xr:uid="{00000000-0005-0000-0000-00001D000000}"/>
    <cellStyle name="Normal 5 10" xfId="6700" xr:uid="{00000000-0005-0000-0000-0000EC190000}"/>
    <cellStyle name="Normal 5 10 2" xfId="6701" xr:uid="{00000000-0005-0000-0000-0000ED190000}"/>
    <cellStyle name="Normal 5 10 2 2" xfId="6702" xr:uid="{00000000-0005-0000-0000-0000EE190000}"/>
    <cellStyle name="Normal 5 10 3" xfId="6703" xr:uid="{00000000-0005-0000-0000-0000EF190000}"/>
    <cellStyle name="Normal 5 100" xfId="6704" xr:uid="{00000000-0005-0000-0000-0000F0190000}"/>
    <cellStyle name="Normal 5 100 2" xfId="6705" xr:uid="{00000000-0005-0000-0000-0000F1190000}"/>
    <cellStyle name="Normal 5 101" xfId="6706" xr:uid="{00000000-0005-0000-0000-0000F2190000}"/>
    <cellStyle name="Normal 5 102" xfId="6707" xr:uid="{00000000-0005-0000-0000-0000F3190000}"/>
    <cellStyle name="Normal 5 103" xfId="6708" xr:uid="{00000000-0005-0000-0000-0000F4190000}"/>
    <cellStyle name="Normal 5 104" xfId="6709" xr:uid="{00000000-0005-0000-0000-0000F5190000}"/>
    <cellStyle name="Normal 5 105" xfId="6710" xr:uid="{00000000-0005-0000-0000-0000F6190000}"/>
    <cellStyle name="Normal 5 106" xfId="6711" xr:uid="{00000000-0005-0000-0000-0000F7190000}"/>
    <cellStyle name="Normal 5 107" xfId="6712" xr:uid="{00000000-0005-0000-0000-0000F8190000}"/>
    <cellStyle name="Normal 5 107 2" xfId="6713" xr:uid="{00000000-0005-0000-0000-0000F9190000}"/>
    <cellStyle name="Normal 5 108" xfId="6714" xr:uid="{00000000-0005-0000-0000-0000FA190000}"/>
    <cellStyle name="Normal 5 108 2" xfId="6715" xr:uid="{00000000-0005-0000-0000-0000FB190000}"/>
    <cellStyle name="Normal 5 109" xfId="6716" xr:uid="{00000000-0005-0000-0000-0000FC190000}"/>
    <cellStyle name="Normal 5 109 2" xfId="6717" xr:uid="{00000000-0005-0000-0000-0000FD190000}"/>
    <cellStyle name="Normal 5 11" xfId="6718" xr:uid="{00000000-0005-0000-0000-0000FE190000}"/>
    <cellStyle name="Normal 5 11 2" xfId="6719" xr:uid="{00000000-0005-0000-0000-0000FF190000}"/>
    <cellStyle name="Normal 5 11 2 2" xfId="6720" xr:uid="{00000000-0005-0000-0000-0000001A0000}"/>
    <cellStyle name="Normal 5 11 3" xfId="6721" xr:uid="{00000000-0005-0000-0000-0000011A0000}"/>
    <cellStyle name="Normal 5 110" xfId="6722" xr:uid="{00000000-0005-0000-0000-0000021A0000}"/>
    <cellStyle name="Normal 5 110 2" xfId="6723" xr:uid="{00000000-0005-0000-0000-0000031A0000}"/>
    <cellStyle name="Normal 5 111" xfId="6724" xr:uid="{00000000-0005-0000-0000-0000041A0000}"/>
    <cellStyle name="Normal 5 111 2" xfId="6725" xr:uid="{00000000-0005-0000-0000-0000051A0000}"/>
    <cellStyle name="Normal 5 112" xfId="6726" xr:uid="{00000000-0005-0000-0000-0000061A0000}"/>
    <cellStyle name="Normal 5 112 2" xfId="6727" xr:uid="{00000000-0005-0000-0000-0000071A0000}"/>
    <cellStyle name="Normal 5 113" xfId="6728" xr:uid="{00000000-0005-0000-0000-0000081A0000}"/>
    <cellStyle name="Normal 5 113 2" xfId="6729" xr:uid="{00000000-0005-0000-0000-0000091A0000}"/>
    <cellStyle name="Normal 5 114" xfId="6730" xr:uid="{00000000-0005-0000-0000-00000A1A0000}"/>
    <cellStyle name="Normal 5 114 2" xfId="6731" xr:uid="{00000000-0005-0000-0000-00000B1A0000}"/>
    <cellStyle name="Normal 5 115" xfId="6732" xr:uid="{00000000-0005-0000-0000-00000C1A0000}"/>
    <cellStyle name="Normal 5 115 2" xfId="6733" xr:uid="{00000000-0005-0000-0000-00000D1A0000}"/>
    <cellStyle name="Normal 5 116" xfId="6734" xr:uid="{00000000-0005-0000-0000-00000E1A0000}"/>
    <cellStyle name="Normal 5 116 2" xfId="6735" xr:uid="{00000000-0005-0000-0000-00000F1A0000}"/>
    <cellStyle name="Normal 5 117" xfId="6736" xr:uid="{00000000-0005-0000-0000-0000101A0000}"/>
    <cellStyle name="Normal 5 117 2" xfId="6737" xr:uid="{00000000-0005-0000-0000-0000111A0000}"/>
    <cellStyle name="Normal 5 118" xfId="6738" xr:uid="{00000000-0005-0000-0000-0000121A0000}"/>
    <cellStyle name="Normal 5 118 2" xfId="6739" xr:uid="{00000000-0005-0000-0000-0000131A0000}"/>
    <cellStyle name="Normal 5 119" xfId="6740" xr:uid="{00000000-0005-0000-0000-0000141A0000}"/>
    <cellStyle name="Normal 5 12" xfId="6741" xr:uid="{00000000-0005-0000-0000-0000151A0000}"/>
    <cellStyle name="Normal 5 12 2" xfId="6742" xr:uid="{00000000-0005-0000-0000-0000161A0000}"/>
    <cellStyle name="Normal 5 12 2 2" xfId="6743" xr:uid="{00000000-0005-0000-0000-0000171A0000}"/>
    <cellStyle name="Normal 5 12 3" xfId="6744" xr:uid="{00000000-0005-0000-0000-0000181A0000}"/>
    <cellStyle name="Normal 5 120" xfId="6745" xr:uid="{00000000-0005-0000-0000-0000191A0000}"/>
    <cellStyle name="Normal 5 121" xfId="6746" xr:uid="{00000000-0005-0000-0000-00001A1A0000}"/>
    <cellStyle name="Normal 5 122" xfId="6747" xr:uid="{00000000-0005-0000-0000-00001B1A0000}"/>
    <cellStyle name="Normal 5 123" xfId="6748" xr:uid="{00000000-0005-0000-0000-00001C1A0000}"/>
    <cellStyle name="Normal 5 123 2" xfId="6749" xr:uid="{00000000-0005-0000-0000-00001D1A0000}"/>
    <cellStyle name="Normal 5 124" xfId="6750" xr:uid="{00000000-0005-0000-0000-00001E1A0000}"/>
    <cellStyle name="Normal 5 124 2" xfId="6751" xr:uid="{00000000-0005-0000-0000-00001F1A0000}"/>
    <cellStyle name="Normal 5 125" xfId="6752" xr:uid="{00000000-0005-0000-0000-0000201A0000}"/>
    <cellStyle name="Normal 5 125 2" xfId="6753" xr:uid="{00000000-0005-0000-0000-0000211A0000}"/>
    <cellStyle name="Normal 5 126" xfId="6754" xr:uid="{00000000-0005-0000-0000-0000221A0000}"/>
    <cellStyle name="Normal 5 126 2" xfId="6755" xr:uid="{00000000-0005-0000-0000-0000231A0000}"/>
    <cellStyle name="Normal 5 127" xfId="6756" xr:uid="{00000000-0005-0000-0000-0000241A0000}"/>
    <cellStyle name="Normal 5 127 2" xfId="6757" xr:uid="{00000000-0005-0000-0000-0000251A0000}"/>
    <cellStyle name="Normal 5 128" xfId="6758" xr:uid="{00000000-0005-0000-0000-0000261A0000}"/>
    <cellStyle name="Normal 5 128 2" xfId="6759" xr:uid="{00000000-0005-0000-0000-0000271A0000}"/>
    <cellStyle name="Normal 5 129" xfId="6760" xr:uid="{00000000-0005-0000-0000-0000281A0000}"/>
    <cellStyle name="Normal 5 129 2" xfId="6761" xr:uid="{00000000-0005-0000-0000-0000291A0000}"/>
    <cellStyle name="Normal 5 13" xfId="6762" xr:uid="{00000000-0005-0000-0000-00002A1A0000}"/>
    <cellStyle name="Normal 5 13 2" xfId="6763" xr:uid="{00000000-0005-0000-0000-00002B1A0000}"/>
    <cellStyle name="Normal 5 13 2 2" xfId="6764" xr:uid="{00000000-0005-0000-0000-00002C1A0000}"/>
    <cellStyle name="Normal 5 13 3" xfId="6765" xr:uid="{00000000-0005-0000-0000-00002D1A0000}"/>
    <cellStyle name="Normal 5 130" xfId="6766" xr:uid="{00000000-0005-0000-0000-00002E1A0000}"/>
    <cellStyle name="Normal 5 130 2" xfId="6767" xr:uid="{00000000-0005-0000-0000-00002F1A0000}"/>
    <cellStyle name="Normal 5 131" xfId="6768" xr:uid="{00000000-0005-0000-0000-0000301A0000}"/>
    <cellStyle name="Normal 5 131 2" xfId="6769" xr:uid="{00000000-0005-0000-0000-0000311A0000}"/>
    <cellStyle name="Normal 5 132" xfId="6770" xr:uid="{00000000-0005-0000-0000-0000321A0000}"/>
    <cellStyle name="Normal 5 132 2" xfId="6771" xr:uid="{00000000-0005-0000-0000-0000331A0000}"/>
    <cellStyle name="Normal 5 133" xfId="6772" xr:uid="{00000000-0005-0000-0000-0000341A0000}"/>
    <cellStyle name="Normal 5 133 2" xfId="6773" xr:uid="{00000000-0005-0000-0000-0000351A0000}"/>
    <cellStyle name="Normal 5 134" xfId="6774" xr:uid="{00000000-0005-0000-0000-0000361A0000}"/>
    <cellStyle name="Normal 5 134 2" xfId="6775" xr:uid="{00000000-0005-0000-0000-0000371A0000}"/>
    <cellStyle name="Normal 5 135" xfId="6776" xr:uid="{00000000-0005-0000-0000-0000381A0000}"/>
    <cellStyle name="Normal 5 135 2" xfId="6777" xr:uid="{00000000-0005-0000-0000-0000391A0000}"/>
    <cellStyle name="Normal 5 136" xfId="6778" xr:uid="{00000000-0005-0000-0000-00003A1A0000}"/>
    <cellStyle name="Normal 5 136 2" xfId="6779" xr:uid="{00000000-0005-0000-0000-00003B1A0000}"/>
    <cellStyle name="Normal 5 137" xfId="6780" xr:uid="{00000000-0005-0000-0000-00003C1A0000}"/>
    <cellStyle name="Normal 5 137 2" xfId="6781" xr:uid="{00000000-0005-0000-0000-00003D1A0000}"/>
    <cellStyle name="Normal 5 138" xfId="6782" xr:uid="{00000000-0005-0000-0000-00003E1A0000}"/>
    <cellStyle name="Normal 5 138 2" xfId="6783" xr:uid="{00000000-0005-0000-0000-00003F1A0000}"/>
    <cellStyle name="Normal 5 139" xfId="6784" xr:uid="{00000000-0005-0000-0000-0000401A0000}"/>
    <cellStyle name="Normal 5 139 2" xfId="6785" xr:uid="{00000000-0005-0000-0000-0000411A0000}"/>
    <cellStyle name="Normal 5 14" xfId="6786" xr:uid="{00000000-0005-0000-0000-0000421A0000}"/>
    <cellStyle name="Normal 5 14 2" xfId="6787" xr:uid="{00000000-0005-0000-0000-0000431A0000}"/>
    <cellStyle name="Normal 5 14 2 2" xfId="6788" xr:uid="{00000000-0005-0000-0000-0000441A0000}"/>
    <cellStyle name="Normal 5 14 3" xfId="6789" xr:uid="{00000000-0005-0000-0000-0000451A0000}"/>
    <cellStyle name="Normal 5 140" xfId="6790" xr:uid="{00000000-0005-0000-0000-0000461A0000}"/>
    <cellStyle name="Normal 5 140 2" xfId="6791" xr:uid="{00000000-0005-0000-0000-0000471A0000}"/>
    <cellStyle name="Normal 5 141" xfId="6792" xr:uid="{00000000-0005-0000-0000-0000481A0000}"/>
    <cellStyle name="Normal 5 141 2" xfId="6793" xr:uid="{00000000-0005-0000-0000-0000491A0000}"/>
    <cellStyle name="Normal 5 142" xfId="6794" xr:uid="{00000000-0005-0000-0000-00004A1A0000}"/>
    <cellStyle name="Normal 5 142 2" xfId="6795" xr:uid="{00000000-0005-0000-0000-00004B1A0000}"/>
    <cellStyle name="Normal 5 143" xfId="6796" xr:uid="{00000000-0005-0000-0000-00004C1A0000}"/>
    <cellStyle name="Normal 5 143 2" xfId="6797" xr:uid="{00000000-0005-0000-0000-00004D1A0000}"/>
    <cellStyle name="Normal 5 144" xfId="6798" xr:uid="{00000000-0005-0000-0000-00004E1A0000}"/>
    <cellStyle name="Normal 5 144 2" xfId="6799" xr:uid="{00000000-0005-0000-0000-00004F1A0000}"/>
    <cellStyle name="Normal 5 145" xfId="6800" xr:uid="{00000000-0005-0000-0000-0000501A0000}"/>
    <cellStyle name="Normal 5 146" xfId="6801" xr:uid="{00000000-0005-0000-0000-0000511A0000}"/>
    <cellStyle name="Normal 5 147" xfId="6802" xr:uid="{00000000-0005-0000-0000-0000521A0000}"/>
    <cellStyle name="Normal 5 147 2" xfId="6803" xr:uid="{00000000-0005-0000-0000-0000531A0000}"/>
    <cellStyle name="Normal 5 148" xfId="6804" xr:uid="{00000000-0005-0000-0000-0000541A0000}"/>
    <cellStyle name="Normal 5 148 2" xfId="6805" xr:uid="{00000000-0005-0000-0000-0000551A0000}"/>
    <cellStyle name="Normal 5 149" xfId="6806" xr:uid="{00000000-0005-0000-0000-0000561A0000}"/>
    <cellStyle name="Normal 5 149 2" xfId="6807" xr:uid="{00000000-0005-0000-0000-0000571A0000}"/>
    <cellStyle name="Normal 5 15" xfId="6808" xr:uid="{00000000-0005-0000-0000-0000581A0000}"/>
    <cellStyle name="Normal 5 15 2" xfId="6809" xr:uid="{00000000-0005-0000-0000-0000591A0000}"/>
    <cellStyle name="Normal 5 15 2 2" xfId="6810" xr:uid="{00000000-0005-0000-0000-00005A1A0000}"/>
    <cellStyle name="Normal 5 15 3" xfId="6811" xr:uid="{00000000-0005-0000-0000-00005B1A0000}"/>
    <cellStyle name="Normal 5 150" xfId="6812" xr:uid="{00000000-0005-0000-0000-00005C1A0000}"/>
    <cellStyle name="Normal 5 150 2" xfId="6813" xr:uid="{00000000-0005-0000-0000-00005D1A0000}"/>
    <cellStyle name="Normal 5 151" xfId="6814" xr:uid="{00000000-0005-0000-0000-00005E1A0000}"/>
    <cellStyle name="Normal 5 151 2" xfId="6815" xr:uid="{00000000-0005-0000-0000-00005F1A0000}"/>
    <cellStyle name="Normal 5 152" xfId="6816" xr:uid="{00000000-0005-0000-0000-0000601A0000}"/>
    <cellStyle name="Normal 5 152 2" xfId="6817" xr:uid="{00000000-0005-0000-0000-0000611A0000}"/>
    <cellStyle name="Normal 5 153" xfId="6818" xr:uid="{00000000-0005-0000-0000-0000621A0000}"/>
    <cellStyle name="Normal 5 154" xfId="6819" xr:uid="{00000000-0005-0000-0000-0000631A0000}"/>
    <cellStyle name="Normal 5 155" xfId="6820" xr:uid="{00000000-0005-0000-0000-0000641A0000}"/>
    <cellStyle name="Normal 5 156" xfId="6821" xr:uid="{00000000-0005-0000-0000-0000651A0000}"/>
    <cellStyle name="Normal 5 157" xfId="6822" xr:uid="{00000000-0005-0000-0000-0000661A0000}"/>
    <cellStyle name="Normal 5 158" xfId="6823" xr:uid="{00000000-0005-0000-0000-0000671A0000}"/>
    <cellStyle name="Normal 5 159" xfId="6824" xr:uid="{00000000-0005-0000-0000-0000681A0000}"/>
    <cellStyle name="Normal 5 16" xfId="6825" xr:uid="{00000000-0005-0000-0000-0000691A0000}"/>
    <cellStyle name="Normal 5 16 2" xfId="6826" xr:uid="{00000000-0005-0000-0000-00006A1A0000}"/>
    <cellStyle name="Normal 5 16 2 2" xfId="6827" xr:uid="{00000000-0005-0000-0000-00006B1A0000}"/>
    <cellStyle name="Normal 5 16 3" xfId="6828" xr:uid="{00000000-0005-0000-0000-00006C1A0000}"/>
    <cellStyle name="Normal 5 160" xfId="6699" xr:uid="{00000000-0005-0000-0000-0000EB190000}"/>
    <cellStyle name="Normal 5 17" xfId="6829" xr:uid="{00000000-0005-0000-0000-00006D1A0000}"/>
    <cellStyle name="Normal 5 17 2" xfId="6830" xr:uid="{00000000-0005-0000-0000-00006E1A0000}"/>
    <cellStyle name="Normal 5 17 2 2" xfId="6831" xr:uid="{00000000-0005-0000-0000-00006F1A0000}"/>
    <cellStyle name="Normal 5 17 3" xfId="6832" xr:uid="{00000000-0005-0000-0000-0000701A0000}"/>
    <cellStyle name="Normal 5 18" xfId="6833" xr:uid="{00000000-0005-0000-0000-0000711A0000}"/>
    <cellStyle name="Normal 5 18 2" xfId="6834" xr:uid="{00000000-0005-0000-0000-0000721A0000}"/>
    <cellStyle name="Normal 5 18 2 2" xfId="6835" xr:uid="{00000000-0005-0000-0000-0000731A0000}"/>
    <cellStyle name="Normal 5 18 3" xfId="6836" xr:uid="{00000000-0005-0000-0000-0000741A0000}"/>
    <cellStyle name="Normal 5 19" xfId="6837" xr:uid="{00000000-0005-0000-0000-0000751A0000}"/>
    <cellStyle name="Normal 5 19 2" xfId="6838" xr:uid="{00000000-0005-0000-0000-0000761A0000}"/>
    <cellStyle name="Normal 5 19 2 2" xfId="6839" xr:uid="{00000000-0005-0000-0000-0000771A0000}"/>
    <cellStyle name="Normal 5 19 3" xfId="6840" xr:uid="{00000000-0005-0000-0000-0000781A0000}"/>
    <cellStyle name="Normal 5 2" xfId="6841" xr:uid="{00000000-0005-0000-0000-0000791A0000}"/>
    <cellStyle name="Normal 5 2 2" xfId="6842" xr:uid="{00000000-0005-0000-0000-00007A1A0000}"/>
    <cellStyle name="Normal 5 2 2 2" xfId="6843" xr:uid="{00000000-0005-0000-0000-00007B1A0000}"/>
    <cellStyle name="Normal 5 2 2 3" xfId="6844" xr:uid="{00000000-0005-0000-0000-00007C1A0000}"/>
    <cellStyle name="Normal 5 2 3" xfId="6845" xr:uid="{00000000-0005-0000-0000-00007D1A0000}"/>
    <cellStyle name="Normal 5 2 3 2" xfId="6846" xr:uid="{00000000-0005-0000-0000-00007E1A0000}"/>
    <cellStyle name="Normal 5 2 4" xfId="6847" xr:uid="{00000000-0005-0000-0000-00007F1A0000}"/>
    <cellStyle name="Normal 5 2 5" xfId="6848" xr:uid="{00000000-0005-0000-0000-0000801A0000}"/>
    <cellStyle name="Normal 5 2 6" xfId="6849" xr:uid="{00000000-0005-0000-0000-0000811A0000}"/>
    <cellStyle name="Normal 5 2 7" xfId="6850" xr:uid="{00000000-0005-0000-0000-0000821A0000}"/>
    <cellStyle name="Normal 5 20" xfId="6851" xr:uid="{00000000-0005-0000-0000-0000831A0000}"/>
    <cellStyle name="Normal 5 20 2" xfId="6852" xr:uid="{00000000-0005-0000-0000-0000841A0000}"/>
    <cellStyle name="Normal 5 20 2 2" xfId="6853" xr:uid="{00000000-0005-0000-0000-0000851A0000}"/>
    <cellStyle name="Normal 5 20 3" xfId="6854" xr:uid="{00000000-0005-0000-0000-0000861A0000}"/>
    <cellStyle name="Normal 5 21" xfId="6855" xr:uid="{00000000-0005-0000-0000-0000871A0000}"/>
    <cellStyle name="Normal 5 21 2" xfId="6856" xr:uid="{00000000-0005-0000-0000-0000881A0000}"/>
    <cellStyle name="Normal 5 21 2 2" xfId="6857" xr:uid="{00000000-0005-0000-0000-0000891A0000}"/>
    <cellStyle name="Normal 5 21 3" xfId="6858" xr:uid="{00000000-0005-0000-0000-00008A1A0000}"/>
    <cellStyle name="Normal 5 22" xfId="6859" xr:uid="{00000000-0005-0000-0000-00008B1A0000}"/>
    <cellStyle name="Normal 5 22 2" xfId="6860" xr:uid="{00000000-0005-0000-0000-00008C1A0000}"/>
    <cellStyle name="Normal 5 22 2 2" xfId="6861" xr:uid="{00000000-0005-0000-0000-00008D1A0000}"/>
    <cellStyle name="Normal 5 22 3" xfId="6862" xr:uid="{00000000-0005-0000-0000-00008E1A0000}"/>
    <cellStyle name="Normal 5 23" xfId="6863" xr:uid="{00000000-0005-0000-0000-00008F1A0000}"/>
    <cellStyle name="Normal 5 23 2" xfId="6864" xr:uid="{00000000-0005-0000-0000-0000901A0000}"/>
    <cellStyle name="Normal 5 23 2 2" xfId="6865" xr:uid="{00000000-0005-0000-0000-0000911A0000}"/>
    <cellStyle name="Normal 5 23 3" xfId="6866" xr:uid="{00000000-0005-0000-0000-0000921A0000}"/>
    <cellStyle name="Normal 5 24" xfId="6867" xr:uid="{00000000-0005-0000-0000-0000931A0000}"/>
    <cellStyle name="Normal 5 24 2" xfId="6868" xr:uid="{00000000-0005-0000-0000-0000941A0000}"/>
    <cellStyle name="Normal 5 24 2 2" xfId="6869" xr:uid="{00000000-0005-0000-0000-0000951A0000}"/>
    <cellStyle name="Normal 5 24 3" xfId="6870" xr:uid="{00000000-0005-0000-0000-0000961A0000}"/>
    <cellStyle name="Normal 5 25" xfId="6871" xr:uid="{00000000-0005-0000-0000-0000971A0000}"/>
    <cellStyle name="Normal 5 25 2" xfId="6872" xr:uid="{00000000-0005-0000-0000-0000981A0000}"/>
    <cellStyle name="Normal 5 25 2 2" xfId="6873" xr:uid="{00000000-0005-0000-0000-0000991A0000}"/>
    <cellStyle name="Normal 5 25 3" xfId="6874" xr:uid="{00000000-0005-0000-0000-00009A1A0000}"/>
    <cellStyle name="Normal 5 26" xfId="6875" xr:uid="{00000000-0005-0000-0000-00009B1A0000}"/>
    <cellStyle name="Normal 5 26 2" xfId="6876" xr:uid="{00000000-0005-0000-0000-00009C1A0000}"/>
    <cellStyle name="Normal 5 26 2 2" xfId="6877" xr:uid="{00000000-0005-0000-0000-00009D1A0000}"/>
    <cellStyle name="Normal 5 26 3" xfId="6878" xr:uid="{00000000-0005-0000-0000-00009E1A0000}"/>
    <cellStyle name="Normal 5 27" xfId="6879" xr:uid="{00000000-0005-0000-0000-00009F1A0000}"/>
    <cellStyle name="Normal 5 27 2" xfId="6880" xr:uid="{00000000-0005-0000-0000-0000A01A0000}"/>
    <cellStyle name="Normal 5 27 2 2" xfId="6881" xr:uid="{00000000-0005-0000-0000-0000A11A0000}"/>
    <cellStyle name="Normal 5 27 3" xfId="6882" xr:uid="{00000000-0005-0000-0000-0000A21A0000}"/>
    <cellStyle name="Normal 5 28" xfId="6883" xr:uid="{00000000-0005-0000-0000-0000A31A0000}"/>
    <cellStyle name="Normal 5 28 2" xfId="6884" xr:uid="{00000000-0005-0000-0000-0000A41A0000}"/>
    <cellStyle name="Normal 5 28 2 2" xfId="6885" xr:uid="{00000000-0005-0000-0000-0000A51A0000}"/>
    <cellStyle name="Normal 5 28 3" xfId="6886" xr:uid="{00000000-0005-0000-0000-0000A61A0000}"/>
    <cellStyle name="Normal 5 29" xfId="6887" xr:uid="{00000000-0005-0000-0000-0000A71A0000}"/>
    <cellStyle name="Normal 5 29 2" xfId="6888" xr:uid="{00000000-0005-0000-0000-0000A81A0000}"/>
    <cellStyle name="Normal 5 29 2 2" xfId="6889" xr:uid="{00000000-0005-0000-0000-0000A91A0000}"/>
    <cellStyle name="Normal 5 29 3" xfId="6890" xr:uid="{00000000-0005-0000-0000-0000AA1A0000}"/>
    <cellStyle name="Normal 5 3" xfId="6891" xr:uid="{00000000-0005-0000-0000-0000AB1A0000}"/>
    <cellStyle name="Normal 5 3 10" xfId="6892" xr:uid="{00000000-0005-0000-0000-0000AC1A0000}"/>
    <cellStyle name="Normal 5 3 11" xfId="6893" xr:uid="{00000000-0005-0000-0000-0000AD1A0000}"/>
    <cellStyle name="Normal 5 3 2" xfId="6894" xr:uid="{00000000-0005-0000-0000-0000AE1A0000}"/>
    <cellStyle name="Normal 5 3 2 2" xfId="6895" xr:uid="{00000000-0005-0000-0000-0000AF1A0000}"/>
    <cellStyle name="Normal 5 3 2 2 2" xfId="6896" xr:uid="{00000000-0005-0000-0000-0000B01A0000}"/>
    <cellStyle name="Normal 5 3 2 2 2 2" xfId="6897" xr:uid="{00000000-0005-0000-0000-0000B11A0000}"/>
    <cellStyle name="Normal 5 3 2 2 3" xfId="6898" xr:uid="{00000000-0005-0000-0000-0000B21A0000}"/>
    <cellStyle name="Normal 5 3 2 3" xfId="6899" xr:uid="{00000000-0005-0000-0000-0000B31A0000}"/>
    <cellStyle name="Normal 5 3 2 3 2" xfId="6900" xr:uid="{00000000-0005-0000-0000-0000B41A0000}"/>
    <cellStyle name="Normal 5 3 2 3 2 2" xfId="6901" xr:uid="{00000000-0005-0000-0000-0000B51A0000}"/>
    <cellStyle name="Normal 5 3 2 3 3" xfId="6902" xr:uid="{00000000-0005-0000-0000-0000B61A0000}"/>
    <cellStyle name="Normal 5 3 2 4" xfId="6903" xr:uid="{00000000-0005-0000-0000-0000B71A0000}"/>
    <cellStyle name="Normal 5 3 2 4 2" xfId="6904" xr:uid="{00000000-0005-0000-0000-0000B81A0000}"/>
    <cellStyle name="Normal 5 3 2 4 2 2" xfId="6905" xr:uid="{00000000-0005-0000-0000-0000B91A0000}"/>
    <cellStyle name="Normal 5 3 2 4 3" xfId="6906" xr:uid="{00000000-0005-0000-0000-0000BA1A0000}"/>
    <cellStyle name="Normal 5 3 2 5" xfId="6907" xr:uid="{00000000-0005-0000-0000-0000BB1A0000}"/>
    <cellStyle name="Normal 5 3 2 5 2" xfId="6908" xr:uid="{00000000-0005-0000-0000-0000BC1A0000}"/>
    <cellStyle name="Normal 5 3 2 5 2 2" xfId="6909" xr:uid="{00000000-0005-0000-0000-0000BD1A0000}"/>
    <cellStyle name="Normal 5 3 2 5 3" xfId="6910" xr:uid="{00000000-0005-0000-0000-0000BE1A0000}"/>
    <cellStyle name="Normal 5 3 2 6" xfId="6911" xr:uid="{00000000-0005-0000-0000-0000BF1A0000}"/>
    <cellStyle name="Normal 5 3 2 6 2" xfId="6912" xr:uid="{00000000-0005-0000-0000-0000C01A0000}"/>
    <cellStyle name="Normal 5 3 2 7" xfId="6913" xr:uid="{00000000-0005-0000-0000-0000C11A0000}"/>
    <cellStyle name="Normal 5 3 3" xfId="6914" xr:uid="{00000000-0005-0000-0000-0000C21A0000}"/>
    <cellStyle name="Normal 5 3 3 2" xfId="6915" xr:uid="{00000000-0005-0000-0000-0000C31A0000}"/>
    <cellStyle name="Normal 5 3 3 2 2" xfId="6916" xr:uid="{00000000-0005-0000-0000-0000C41A0000}"/>
    <cellStyle name="Normal 5 3 3 3" xfId="6917" xr:uid="{00000000-0005-0000-0000-0000C51A0000}"/>
    <cellStyle name="Normal 5 3 4" xfId="6918" xr:uid="{00000000-0005-0000-0000-0000C61A0000}"/>
    <cellStyle name="Normal 5 3 4 2" xfId="6919" xr:uid="{00000000-0005-0000-0000-0000C71A0000}"/>
    <cellStyle name="Normal 5 3 4 2 2" xfId="6920" xr:uid="{00000000-0005-0000-0000-0000C81A0000}"/>
    <cellStyle name="Normal 5 3 4 3" xfId="6921" xr:uid="{00000000-0005-0000-0000-0000C91A0000}"/>
    <cellStyle name="Normal 5 3 5" xfId="6922" xr:uid="{00000000-0005-0000-0000-0000CA1A0000}"/>
    <cellStyle name="Normal 5 3 5 2" xfId="6923" xr:uid="{00000000-0005-0000-0000-0000CB1A0000}"/>
    <cellStyle name="Normal 5 3 5 2 2" xfId="6924" xr:uid="{00000000-0005-0000-0000-0000CC1A0000}"/>
    <cellStyle name="Normal 5 3 5 3" xfId="6925" xr:uid="{00000000-0005-0000-0000-0000CD1A0000}"/>
    <cellStyle name="Normal 5 3 6" xfId="6926" xr:uid="{00000000-0005-0000-0000-0000CE1A0000}"/>
    <cellStyle name="Normal 5 3 6 2" xfId="6927" xr:uid="{00000000-0005-0000-0000-0000CF1A0000}"/>
    <cellStyle name="Normal 5 3 6 3" xfId="6928" xr:uid="{00000000-0005-0000-0000-0000D01A0000}"/>
    <cellStyle name="Normal 5 3 7" xfId="6929" xr:uid="{00000000-0005-0000-0000-0000D11A0000}"/>
    <cellStyle name="Normal 5 3 8" xfId="6930" xr:uid="{00000000-0005-0000-0000-0000D21A0000}"/>
    <cellStyle name="Normal 5 3 9" xfId="6931" xr:uid="{00000000-0005-0000-0000-0000D31A0000}"/>
    <cellStyle name="Normal 5 30" xfId="6932" xr:uid="{00000000-0005-0000-0000-0000D41A0000}"/>
    <cellStyle name="Normal 5 30 2" xfId="6933" xr:uid="{00000000-0005-0000-0000-0000D51A0000}"/>
    <cellStyle name="Normal 5 30 2 2" xfId="6934" xr:uid="{00000000-0005-0000-0000-0000D61A0000}"/>
    <cellStyle name="Normal 5 30 3" xfId="6935" xr:uid="{00000000-0005-0000-0000-0000D71A0000}"/>
    <cellStyle name="Normal 5 31" xfId="6936" xr:uid="{00000000-0005-0000-0000-0000D81A0000}"/>
    <cellStyle name="Normal 5 31 2" xfId="6937" xr:uid="{00000000-0005-0000-0000-0000D91A0000}"/>
    <cellStyle name="Normal 5 31 2 2" xfId="6938" xr:uid="{00000000-0005-0000-0000-0000DA1A0000}"/>
    <cellStyle name="Normal 5 31 3" xfId="6939" xr:uid="{00000000-0005-0000-0000-0000DB1A0000}"/>
    <cellStyle name="Normal 5 32" xfId="6940" xr:uid="{00000000-0005-0000-0000-0000DC1A0000}"/>
    <cellStyle name="Normal 5 32 2" xfId="6941" xr:uid="{00000000-0005-0000-0000-0000DD1A0000}"/>
    <cellStyle name="Normal 5 32 2 2" xfId="6942" xr:uid="{00000000-0005-0000-0000-0000DE1A0000}"/>
    <cellStyle name="Normal 5 32 3" xfId="6943" xr:uid="{00000000-0005-0000-0000-0000DF1A0000}"/>
    <cellStyle name="Normal 5 33" xfId="6944" xr:uid="{00000000-0005-0000-0000-0000E01A0000}"/>
    <cellStyle name="Normal 5 33 2" xfId="6945" xr:uid="{00000000-0005-0000-0000-0000E11A0000}"/>
    <cellStyle name="Normal 5 33 2 2" xfId="6946" xr:uid="{00000000-0005-0000-0000-0000E21A0000}"/>
    <cellStyle name="Normal 5 33 3" xfId="6947" xr:uid="{00000000-0005-0000-0000-0000E31A0000}"/>
    <cellStyle name="Normal 5 34" xfId="6948" xr:uid="{00000000-0005-0000-0000-0000E41A0000}"/>
    <cellStyle name="Normal 5 34 2" xfId="6949" xr:uid="{00000000-0005-0000-0000-0000E51A0000}"/>
    <cellStyle name="Normal 5 34 2 2" xfId="6950" xr:uid="{00000000-0005-0000-0000-0000E61A0000}"/>
    <cellStyle name="Normal 5 34 3" xfId="6951" xr:uid="{00000000-0005-0000-0000-0000E71A0000}"/>
    <cellStyle name="Normal 5 35" xfId="6952" xr:uid="{00000000-0005-0000-0000-0000E81A0000}"/>
    <cellStyle name="Normal 5 35 2" xfId="6953" xr:uid="{00000000-0005-0000-0000-0000E91A0000}"/>
    <cellStyle name="Normal 5 35 2 2" xfId="6954" xr:uid="{00000000-0005-0000-0000-0000EA1A0000}"/>
    <cellStyle name="Normal 5 35 3" xfId="6955" xr:uid="{00000000-0005-0000-0000-0000EB1A0000}"/>
    <cellStyle name="Normal 5 36" xfId="6956" xr:uid="{00000000-0005-0000-0000-0000EC1A0000}"/>
    <cellStyle name="Normal 5 36 2" xfId="6957" xr:uid="{00000000-0005-0000-0000-0000ED1A0000}"/>
    <cellStyle name="Normal 5 36 2 2" xfId="6958" xr:uid="{00000000-0005-0000-0000-0000EE1A0000}"/>
    <cellStyle name="Normal 5 36 3" xfId="6959" xr:uid="{00000000-0005-0000-0000-0000EF1A0000}"/>
    <cellStyle name="Normal 5 37" xfId="6960" xr:uid="{00000000-0005-0000-0000-0000F01A0000}"/>
    <cellStyle name="Normal 5 37 2" xfId="6961" xr:uid="{00000000-0005-0000-0000-0000F11A0000}"/>
    <cellStyle name="Normal 5 37 2 2" xfId="6962" xr:uid="{00000000-0005-0000-0000-0000F21A0000}"/>
    <cellStyle name="Normal 5 37 3" xfId="6963" xr:uid="{00000000-0005-0000-0000-0000F31A0000}"/>
    <cellStyle name="Normal 5 38" xfId="6964" xr:uid="{00000000-0005-0000-0000-0000F41A0000}"/>
    <cellStyle name="Normal 5 38 2" xfId="6965" xr:uid="{00000000-0005-0000-0000-0000F51A0000}"/>
    <cellStyle name="Normal 5 38 2 2" xfId="6966" xr:uid="{00000000-0005-0000-0000-0000F61A0000}"/>
    <cellStyle name="Normal 5 38 3" xfId="6967" xr:uid="{00000000-0005-0000-0000-0000F71A0000}"/>
    <cellStyle name="Normal 5 39" xfId="6968" xr:uid="{00000000-0005-0000-0000-0000F81A0000}"/>
    <cellStyle name="Normal 5 39 2" xfId="6969" xr:uid="{00000000-0005-0000-0000-0000F91A0000}"/>
    <cellStyle name="Normal 5 39 2 2" xfId="6970" xr:uid="{00000000-0005-0000-0000-0000FA1A0000}"/>
    <cellStyle name="Normal 5 39 3" xfId="6971" xr:uid="{00000000-0005-0000-0000-0000FB1A0000}"/>
    <cellStyle name="Normal 5 4" xfId="6972" xr:uid="{00000000-0005-0000-0000-0000FC1A0000}"/>
    <cellStyle name="Normal 5 4 2" xfId="6973" xr:uid="{00000000-0005-0000-0000-0000FD1A0000}"/>
    <cellStyle name="Normal 5 4 2 2" xfId="6974" xr:uid="{00000000-0005-0000-0000-0000FE1A0000}"/>
    <cellStyle name="Normal 5 4 2 3" xfId="6975" xr:uid="{00000000-0005-0000-0000-0000FF1A0000}"/>
    <cellStyle name="Normal 5 4 3" xfId="6976" xr:uid="{00000000-0005-0000-0000-0000001B0000}"/>
    <cellStyle name="Normal 5 4 3 2" xfId="6977" xr:uid="{00000000-0005-0000-0000-0000011B0000}"/>
    <cellStyle name="Normal 5 40" xfId="6978" xr:uid="{00000000-0005-0000-0000-0000021B0000}"/>
    <cellStyle name="Normal 5 40 2" xfId="6979" xr:uid="{00000000-0005-0000-0000-0000031B0000}"/>
    <cellStyle name="Normal 5 40 2 2" xfId="6980" xr:uid="{00000000-0005-0000-0000-0000041B0000}"/>
    <cellStyle name="Normal 5 40 3" xfId="6981" xr:uid="{00000000-0005-0000-0000-0000051B0000}"/>
    <cellStyle name="Normal 5 41" xfId="6982" xr:uid="{00000000-0005-0000-0000-0000061B0000}"/>
    <cellStyle name="Normal 5 41 2" xfId="6983" xr:uid="{00000000-0005-0000-0000-0000071B0000}"/>
    <cellStyle name="Normal 5 41 2 2" xfId="6984" xr:uid="{00000000-0005-0000-0000-0000081B0000}"/>
    <cellStyle name="Normal 5 41 3" xfId="6985" xr:uid="{00000000-0005-0000-0000-0000091B0000}"/>
    <cellStyle name="Normal 5 42" xfId="6986" xr:uid="{00000000-0005-0000-0000-00000A1B0000}"/>
    <cellStyle name="Normal 5 42 2" xfId="6987" xr:uid="{00000000-0005-0000-0000-00000B1B0000}"/>
    <cellStyle name="Normal 5 42 2 2" xfId="6988" xr:uid="{00000000-0005-0000-0000-00000C1B0000}"/>
    <cellStyle name="Normal 5 42 3" xfId="6989" xr:uid="{00000000-0005-0000-0000-00000D1B0000}"/>
    <cellStyle name="Normal 5 43" xfId="6990" xr:uid="{00000000-0005-0000-0000-00000E1B0000}"/>
    <cellStyle name="Normal 5 43 2" xfId="6991" xr:uid="{00000000-0005-0000-0000-00000F1B0000}"/>
    <cellStyle name="Normal 5 43 2 2" xfId="6992" xr:uid="{00000000-0005-0000-0000-0000101B0000}"/>
    <cellStyle name="Normal 5 43 3" xfId="6993" xr:uid="{00000000-0005-0000-0000-0000111B0000}"/>
    <cellStyle name="Normal 5 44" xfId="6994" xr:uid="{00000000-0005-0000-0000-0000121B0000}"/>
    <cellStyle name="Normal 5 44 2" xfId="6995" xr:uid="{00000000-0005-0000-0000-0000131B0000}"/>
    <cellStyle name="Normal 5 44 2 2" xfId="6996" xr:uid="{00000000-0005-0000-0000-0000141B0000}"/>
    <cellStyle name="Normal 5 44 3" xfId="6997" xr:uid="{00000000-0005-0000-0000-0000151B0000}"/>
    <cellStyle name="Normal 5 45" xfId="6998" xr:uid="{00000000-0005-0000-0000-0000161B0000}"/>
    <cellStyle name="Normal 5 45 2" xfId="6999" xr:uid="{00000000-0005-0000-0000-0000171B0000}"/>
    <cellStyle name="Normal 5 45 2 2" xfId="7000" xr:uid="{00000000-0005-0000-0000-0000181B0000}"/>
    <cellStyle name="Normal 5 45 3" xfId="7001" xr:uid="{00000000-0005-0000-0000-0000191B0000}"/>
    <cellStyle name="Normal 5 46" xfId="7002" xr:uid="{00000000-0005-0000-0000-00001A1B0000}"/>
    <cellStyle name="Normal 5 46 2" xfId="7003" xr:uid="{00000000-0005-0000-0000-00001B1B0000}"/>
    <cellStyle name="Normal 5 46 2 2" xfId="7004" xr:uid="{00000000-0005-0000-0000-00001C1B0000}"/>
    <cellStyle name="Normal 5 46 3" xfId="7005" xr:uid="{00000000-0005-0000-0000-00001D1B0000}"/>
    <cellStyle name="Normal 5 47" xfId="7006" xr:uid="{00000000-0005-0000-0000-00001E1B0000}"/>
    <cellStyle name="Normal 5 47 2" xfId="7007" xr:uid="{00000000-0005-0000-0000-00001F1B0000}"/>
    <cellStyle name="Normal 5 47 2 2" xfId="7008" xr:uid="{00000000-0005-0000-0000-0000201B0000}"/>
    <cellStyle name="Normal 5 47 3" xfId="7009" xr:uid="{00000000-0005-0000-0000-0000211B0000}"/>
    <cellStyle name="Normal 5 48" xfId="7010" xr:uid="{00000000-0005-0000-0000-0000221B0000}"/>
    <cellStyle name="Normal 5 48 2" xfId="7011" xr:uid="{00000000-0005-0000-0000-0000231B0000}"/>
    <cellStyle name="Normal 5 48 2 2" xfId="7012" xr:uid="{00000000-0005-0000-0000-0000241B0000}"/>
    <cellStyle name="Normal 5 48 3" xfId="7013" xr:uid="{00000000-0005-0000-0000-0000251B0000}"/>
    <cellStyle name="Normal 5 49" xfId="7014" xr:uid="{00000000-0005-0000-0000-0000261B0000}"/>
    <cellStyle name="Normal 5 49 2" xfId="7015" xr:uid="{00000000-0005-0000-0000-0000271B0000}"/>
    <cellStyle name="Normal 5 49 2 2" xfId="7016" xr:uid="{00000000-0005-0000-0000-0000281B0000}"/>
    <cellStyle name="Normal 5 49 3" xfId="7017" xr:uid="{00000000-0005-0000-0000-0000291B0000}"/>
    <cellStyle name="Normal 5 5" xfId="7018" xr:uid="{00000000-0005-0000-0000-00002A1B0000}"/>
    <cellStyle name="Normal 5 5 2" xfId="7019" xr:uid="{00000000-0005-0000-0000-00002B1B0000}"/>
    <cellStyle name="Normal 5 5 2 2" xfId="7020" xr:uid="{00000000-0005-0000-0000-00002C1B0000}"/>
    <cellStyle name="Normal 5 5 2 3" xfId="7021" xr:uid="{00000000-0005-0000-0000-00002D1B0000}"/>
    <cellStyle name="Normal 5 5 3" xfId="7022" xr:uid="{00000000-0005-0000-0000-00002E1B0000}"/>
    <cellStyle name="Normal 5 5 3 2" xfId="7023" xr:uid="{00000000-0005-0000-0000-00002F1B0000}"/>
    <cellStyle name="Normal 5 50" xfId="7024" xr:uid="{00000000-0005-0000-0000-0000301B0000}"/>
    <cellStyle name="Normal 5 50 2" xfId="7025" xr:uid="{00000000-0005-0000-0000-0000311B0000}"/>
    <cellStyle name="Normal 5 50 2 2" xfId="7026" xr:uid="{00000000-0005-0000-0000-0000321B0000}"/>
    <cellStyle name="Normal 5 50 3" xfId="7027" xr:uid="{00000000-0005-0000-0000-0000331B0000}"/>
    <cellStyle name="Normal 5 51" xfId="7028" xr:uid="{00000000-0005-0000-0000-0000341B0000}"/>
    <cellStyle name="Normal 5 51 2" xfId="7029" xr:uid="{00000000-0005-0000-0000-0000351B0000}"/>
    <cellStyle name="Normal 5 51 2 2" xfId="7030" xr:uid="{00000000-0005-0000-0000-0000361B0000}"/>
    <cellStyle name="Normal 5 51 3" xfId="7031" xr:uid="{00000000-0005-0000-0000-0000371B0000}"/>
    <cellStyle name="Normal 5 52" xfId="7032" xr:uid="{00000000-0005-0000-0000-0000381B0000}"/>
    <cellStyle name="Normal 5 52 2" xfId="7033" xr:uid="{00000000-0005-0000-0000-0000391B0000}"/>
    <cellStyle name="Normal 5 52 2 2" xfId="7034" xr:uid="{00000000-0005-0000-0000-00003A1B0000}"/>
    <cellStyle name="Normal 5 52 3" xfId="7035" xr:uid="{00000000-0005-0000-0000-00003B1B0000}"/>
    <cellStyle name="Normal 5 53" xfId="7036" xr:uid="{00000000-0005-0000-0000-00003C1B0000}"/>
    <cellStyle name="Normal 5 53 2" xfId="7037" xr:uid="{00000000-0005-0000-0000-00003D1B0000}"/>
    <cellStyle name="Normal 5 53 2 2" xfId="7038" xr:uid="{00000000-0005-0000-0000-00003E1B0000}"/>
    <cellStyle name="Normal 5 53 3" xfId="7039" xr:uid="{00000000-0005-0000-0000-00003F1B0000}"/>
    <cellStyle name="Normal 5 54" xfId="7040" xr:uid="{00000000-0005-0000-0000-0000401B0000}"/>
    <cellStyle name="Normal 5 54 2" xfId="7041" xr:uid="{00000000-0005-0000-0000-0000411B0000}"/>
    <cellStyle name="Normal 5 54 2 2" xfId="7042" xr:uid="{00000000-0005-0000-0000-0000421B0000}"/>
    <cellStyle name="Normal 5 54 3" xfId="7043" xr:uid="{00000000-0005-0000-0000-0000431B0000}"/>
    <cellStyle name="Normal 5 55" xfId="7044" xr:uid="{00000000-0005-0000-0000-0000441B0000}"/>
    <cellStyle name="Normal 5 55 2" xfId="7045" xr:uid="{00000000-0005-0000-0000-0000451B0000}"/>
    <cellStyle name="Normal 5 55 2 2" xfId="7046" xr:uid="{00000000-0005-0000-0000-0000461B0000}"/>
    <cellStyle name="Normal 5 55 3" xfId="7047" xr:uid="{00000000-0005-0000-0000-0000471B0000}"/>
    <cellStyle name="Normal 5 56" xfId="7048" xr:uid="{00000000-0005-0000-0000-0000481B0000}"/>
    <cellStyle name="Normal 5 56 2" xfId="7049" xr:uid="{00000000-0005-0000-0000-0000491B0000}"/>
    <cellStyle name="Normal 5 56 2 2" xfId="7050" xr:uid="{00000000-0005-0000-0000-00004A1B0000}"/>
    <cellStyle name="Normal 5 56 3" xfId="7051" xr:uid="{00000000-0005-0000-0000-00004B1B0000}"/>
    <cellStyle name="Normal 5 57" xfId="7052" xr:uid="{00000000-0005-0000-0000-00004C1B0000}"/>
    <cellStyle name="Normal 5 57 2" xfId="7053" xr:uid="{00000000-0005-0000-0000-00004D1B0000}"/>
    <cellStyle name="Normal 5 57 2 2" xfId="7054" xr:uid="{00000000-0005-0000-0000-00004E1B0000}"/>
    <cellStyle name="Normal 5 57 3" xfId="7055" xr:uid="{00000000-0005-0000-0000-00004F1B0000}"/>
    <cellStyle name="Normal 5 58" xfId="7056" xr:uid="{00000000-0005-0000-0000-0000501B0000}"/>
    <cellStyle name="Normal 5 58 2" xfId="7057" xr:uid="{00000000-0005-0000-0000-0000511B0000}"/>
    <cellStyle name="Normal 5 58 2 2" xfId="7058" xr:uid="{00000000-0005-0000-0000-0000521B0000}"/>
    <cellStyle name="Normal 5 58 3" xfId="7059" xr:uid="{00000000-0005-0000-0000-0000531B0000}"/>
    <cellStyle name="Normal 5 59" xfId="7060" xr:uid="{00000000-0005-0000-0000-0000541B0000}"/>
    <cellStyle name="Normal 5 59 2" xfId="7061" xr:uid="{00000000-0005-0000-0000-0000551B0000}"/>
    <cellStyle name="Normal 5 59 2 2" xfId="7062" xr:uid="{00000000-0005-0000-0000-0000561B0000}"/>
    <cellStyle name="Normal 5 59 3" xfId="7063" xr:uid="{00000000-0005-0000-0000-0000571B0000}"/>
    <cellStyle name="Normal 5 6" xfId="7064" xr:uid="{00000000-0005-0000-0000-0000581B0000}"/>
    <cellStyle name="Normal 5 6 2" xfId="7065" xr:uid="{00000000-0005-0000-0000-0000591B0000}"/>
    <cellStyle name="Normal 5 6 2 2" xfId="7066" xr:uid="{00000000-0005-0000-0000-00005A1B0000}"/>
    <cellStyle name="Normal 5 6 2 3" xfId="7067" xr:uid="{00000000-0005-0000-0000-00005B1B0000}"/>
    <cellStyle name="Normal 5 6 3" xfId="7068" xr:uid="{00000000-0005-0000-0000-00005C1B0000}"/>
    <cellStyle name="Normal 5 6 3 2" xfId="7069" xr:uid="{00000000-0005-0000-0000-00005D1B0000}"/>
    <cellStyle name="Normal 5 60" xfId="7070" xr:uid="{00000000-0005-0000-0000-00005E1B0000}"/>
    <cellStyle name="Normal 5 60 2" xfId="7071" xr:uid="{00000000-0005-0000-0000-00005F1B0000}"/>
    <cellStyle name="Normal 5 60 2 2" xfId="7072" xr:uid="{00000000-0005-0000-0000-0000601B0000}"/>
    <cellStyle name="Normal 5 60 3" xfId="7073" xr:uid="{00000000-0005-0000-0000-0000611B0000}"/>
    <cellStyle name="Normal 5 61" xfId="7074" xr:uid="{00000000-0005-0000-0000-0000621B0000}"/>
    <cellStyle name="Normal 5 61 2" xfId="7075" xr:uid="{00000000-0005-0000-0000-0000631B0000}"/>
    <cellStyle name="Normal 5 61 2 2" xfId="7076" xr:uid="{00000000-0005-0000-0000-0000641B0000}"/>
    <cellStyle name="Normal 5 61 3" xfId="7077" xr:uid="{00000000-0005-0000-0000-0000651B0000}"/>
    <cellStyle name="Normal 5 62" xfId="7078" xr:uid="{00000000-0005-0000-0000-0000661B0000}"/>
    <cellStyle name="Normal 5 62 2" xfId="7079" xr:uid="{00000000-0005-0000-0000-0000671B0000}"/>
    <cellStyle name="Normal 5 63" xfId="7080" xr:uid="{00000000-0005-0000-0000-0000681B0000}"/>
    <cellStyle name="Normal 5 63 2" xfId="7081" xr:uid="{00000000-0005-0000-0000-0000691B0000}"/>
    <cellStyle name="Normal 5 64" xfId="7082" xr:uid="{00000000-0005-0000-0000-00006A1B0000}"/>
    <cellStyle name="Normal 5 64 2" xfId="7083" xr:uid="{00000000-0005-0000-0000-00006B1B0000}"/>
    <cellStyle name="Normal 5 65" xfId="7084" xr:uid="{00000000-0005-0000-0000-00006C1B0000}"/>
    <cellStyle name="Normal 5 65 2" xfId="7085" xr:uid="{00000000-0005-0000-0000-00006D1B0000}"/>
    <cellStyle name="Normal 5 66" xfId="7086" xr:uid="{00000000-0005-0000-0000-00006E1B0000}"/>
    <cellStyle name="Normal 5 66 2" xfId="7087" xr:uid="{00000000-0005-0000-0000-00006F1B0000}"/>
    <cellStyle name="Normal 5 67" xfId="7088" xr:uid="{00000000-0005-0000-0000-0000701B0000}"/>
    <cellStyle name="Normal 5 67 2" xfId="7089" xr:uid="{00000000-0005-0000-0000-0000711B0000}"/>
    <cellStyle name="Normal 5 68" xfId="7090" xr:uid="{00000000-0005-0000-0000-0000721B0000}"/>
    <cellStyle name="Normal 5 68 2" xfId="7091" xr:uid="{00000000-0005-0000-0000-0000731B0000}"/>
    <cellStyle name="Normal 5 69" xfId="7092" xr:uid="{00000000-0005-0000-0000-0000741B0000}"/>
    <cellStyle name="Normal 5 69 2" xfId="7093" xr:uid="{00000000-0005-0000-0000-0000751B0000}"/>
    <cellStyle name="Normal 5 7" xfId="7094" xr:uid="{00000000-0005-0000-0000-0000761B0000}"/>
    <cellStyle name="Normal 5 7 2" xfId="7095" xr:uid="{00000000-0005-0000-0000-0000771B0000}"/>
    <cellStyle name="Normal 5 7 2 2" xfId="7096" xr:uid="{00000000-0005-0000-0000-0000781B0000}"/>
    <cellStyle name="Normal 5 7 2 3" xfId="7097" xr:uid="{00000000-0005-0000-0000-0000791B0000}"/>
    <cellStyle name="Normal 5 7 3" xfId="7098" xr:uid="{00000000-0005-0000-0000-00007A1B0000}"/>
    <cellStyle name="Normal 5 7 3 2" xfId="7099" xr:uid="{00000000-0005-0000-0000-00007B1B0000}"/>
    <cellStyle name="Normal 5 70" xfId="7100" xr:uid="{00000000-0005-0000-0000-00007C1B0000}"/>
    <cellStyle name="Normal 5 70 2" xfId="7101" xr:uid="{00000000-0005-0000-0000-00007D1B0000}"/>
    <cellStyle name="Normal 5 71" xfId="7102" xr:uid="{00000000-0005-0000-0000-00007E1B0000}"/>
    <cellStyle name="Normal 5 71 2" xfId="7103" xr:uid="{00000000-0005-0000-0000-00007F1B0000}"/>
    <cellStyle name="Normal 5 72" xfId="7104" xr:uid="{00000000-0005-0000-0000-0000801B0000}"/>
    <cellStyle name="Normal 5 72 2" xfId="7105" xr:uid="{00000000-0005-0000-0000-0000811B0000}"/>
    <cellStyle name="Normal 5 73" xfId="7106" xr:uid="{00000000-0005-0000-0000-0000821B0000}"/>
    <cellStyle name="Normal 5 73 2" xfId="7107" xr:uid="{00000000-0005-0000-0000-0000831B0000}"/>
    <cellStyle name="Normal 5 74" xfId="7108" xr:uid="{00000000-0005-0000-0000-0000841B0000}"/>
    <cellStyle name="Normal 5 74 2" xfId="7109" xr:uid="{00000000-0005-0000-0000-0000851B0000}"/>
    <cellStyle name="Normal 5 75" xfId="7110" xr:uid="{00000000-0005-0000-0000-0000861B0000}"/>
    <cellStyle name="Normal 5 75 2" xfId="7111" xr:uid="{00000000-0005-0000-0000-0000871B0000}"/>
    <cellStyle name="Normal 5 76" xfId="7112" xr:uid="{00000000-0005-0000-0000-0000881B0000}"/>
    <cellStyle name="Normal 5 76 2" xfId="7113" xr:uid="{00000000-0005-0000-0000-0000891B0000}"/>
    <cellStyle name="Normal 5 77" xfId="7114" xr:uid="{00000000-0005-0000-0000-00008A1B0000}"/>
    <cellStyle name="Normal 5 77 2" xfId="7115" xr:uid="{00000000-0005-0000-0000-00008B1B0000}"/>
    <cellStyle name="Normal 5 78" xfId="7116" xr:uid="{00000000-0005-0000-0000-00008C1B0000}"/>
    <cellStyle name="Normal 5 78 2" xfId="7117" xr:uid="{00000000-0005-0000-0000-00008D1B0000}"/>
    <cellStyle name="Normal 5 79" xfId="7118" xr:uid="{00000000-0005-0000-0000-00008E1B0000}"/>
    <cellStyle name="Normal 5 79 2" xfId="7119" xr:uid="{00000000-0005-0000-0000-00008F1B0000}"/>
    <cellStyle name="Normal 5 8" xfId="7120" xr:uid="{00000000-0005-0000-0000-0000901B0000}"/>
    <cellStyle name="Normal 5 8 2" xfId="7121" xr:uid="{00000000-0005-0000-0000-0000911B0000}"/>
    <cellStyle name="Normal 5 8 2 2" xfId="7122" xr:uid="{00000000-0005-0000-0000-0000921B0000}"/>
    <cellStyle name="Normal 5 8 3" xfId="7123" xr:uid="{00000000-0005-0000-0000-0000931B0000}"/>
    <cellStyle name="Normal 5 80" xfId="7124" xr:uid="{00000000-0005-0000-0000-0000941B0000}"/>
    <cellStyle name="Normal 5 80 2" xfId="7125" xr:uid="{00000000-0005-0000-0000-0000951B0000}"/>
    <cellStyle name="Normal 5 81" xfId="7126" xr:uid="{00000000-0005-0000-0000-0000961B0000}"/>
    <cellStyle name="Normal 5 81 2" xfId="7127" xr:uid="{00000000-0005-0000-0000-0000971B0000}"/>
    <cellStyle name="Normal 5 82" xfId="7128" xr:uid="{00000000-0005-0000-0000-0000981B0000}"/>
    <cellStyle name="Normal 5 82 2" xfId="7129" xr:uid="{00000000-0005-0000-0000-0000991B0000}"/>
    <cellStyle name="Normal 5 83" xfId="7130" xr:uid="{00000000-0005-0000-0000-00009A1B0000}"/>
    <cellStyle name="Normal 5 83 2" xfId="7131" xr:uid="{00000000-0005-0000-0000-00009B1B0000}"/>
    <cellStyle name="Normal 5 84" xfId="7132" xr:uid="{00000000-0005-0000-0000-00009C1B0000}"/>
    <cellStyle name="Normal 5 84 2" xfId="7133" xr:uid="{00000000-0005-0000-0000-00009D1B0000}"/>
    <cellStyle name="Normal 5 85" xfId="7134" xr:uid="{00000000-0005-0000-0000-00009E1B0000}"/>
    <cellStyle name="Normal 5 85 2" xfId="7135" xr:uid="{00000000-0005-0000-0000-00009F1B0000}"/>
    <cellStyle name="Normal 5 86" xfId="7136" xr:uid="{00000000-0005-0000-0000-0000A01B0000}"/>
    <cellStyle name="Normal 5 86 2" xfId="7137" xr:uid="{00000000-0005-0000-0000-0000A11B0000}"/>
    <cellStyle name="Normal 5 87" xfId="7138" xr:uid="{00000000-0005-0000-0000-0000A21B0000}"/>
    <cellStyle name="Normal 5 87 2" xfId="7139" xr:uid="{00000000-0005-0000-0000-0000A31B0000}"/>
    <cellStyle name="Normal 5 88" xfId="7140" xr:uid="{00000000-0005-0000-0000-0000A41B0000}"/>
    <cellStyle name="Normal 5 88 2" xfId="7141" xr:uid="{00000000-0005-0000-0000-0000A51B0000}"/>
    <cellStyle name="Normal 5 89" xfId="7142" xr:uid="{00000000-0005-0000-0000-0000A61B0000}"/>
    <cellStyle name="Normal 5 89 2" xfId="7143" xr:uid="{00000000-0005-0000-0000-0000A71B0000}"/>
    <cellStyle name="Normal 5 9" xfId="7144" xr:uid="{00000000-0005-0000-0000-0000A81B0000}"/>
    <cellStyle name="Normal 5 9 2" xfId="7145" xr:uid="{00000000-0005-0000-0000-0000A91B0000}"/>
    <cellStyle name="Normal 5 9 2 2" xfId="7146" xr:uid="{00000000-0005-0000-0000-0000AA1B0000}"/>
    <cellStyle name="Normal 5 9 3" xfId="7147" xr:uid="{00000000-0005-0000-0000-0000AB1B0000}"/>
    <cellStyle name="Normal 5 90" xfId="7148" xr:uid="{00000000-0005-0000-0000-0000AC1B0000}"/>
    <cellStyle name="Normal 5 90 2" xfId="7149" xr:uid="{00000000-0005-0000-0000-0000AD1B0000}"/>
    <cellStyle name="Normal 5 91" xfId="7150" xr:uid="{00000000-0005-0000-0000-0000AE1B0000}"/>
    <cellStyle name="Normal 5 91 2" xfId="7151" xr:uid="{00000000-0005-0000-0000-0000AF1B0000}"/>
    <cellStyle name="Normal 5 92" xfId="7152" xr:uid="{00000000-0005-0000-0000-0000B01B0000}"/>
    <cellStyle name="Normal 5 92 2" xfId="7153" xr:uid="{00000000-0005-0000-0000-0000B11B0000}"/>
    <cellStyle name="Normal 5 93" xfId="7154" xr:uid="{00000000-0005-0000-0000-0000B21B0000}"/>
    <cellStyle name="Normal 5 93 2" xfId="7155" xr:uid="{00000000-0005-0000-0000-0000B31B0000}"/>
    <cellStyle name="Normal 5 94" xfId="7156" xr:uid="{00000000-0005-0000-0000-0000B41B0000}"/>
    <cellStyle name="Normal 5 95" xfId="7157" xr:uid="{00000000-0005-0000-0000-0000B51B0000}"/>
    <cellStyle name="Normal 5 95 2" xfId="7158" xr:uid="{00000000-0005-0000-0000-0000B61B0000}"/>
    <cellStyle name="Normal 5 96" xfId="7159" xr:uid="{00000000-0005-0000-0000-0000B71B0000}"/>
    <cellStyle name="Normal 5 96 2" xfId="7160" xr:uid="{00000000-0005-0000-0000-0000B81B0000}"/>
    <cellStyle name="Normal 5 97" xfId="7161" xr:uid="{00000000-0005-0000-0000-0000B91B0000}"/>
    <cellStyle name="Normal 5 97 2" xfId="7162" xr:uid="{00000000-0005-0000-0000-0000BA1B0000}"/>
    <cellStyle name="Normal 5 98" xfId="7163" xr:uid="{00000000-0005-0000-0000-0000BB1B0000}"/>
    <cellStyle name="Normal 5 98 2" xfId="7164" xr:uid="{00000000-0005-0000-0000-0000BC1B0000}"/>
    <cellStyle name="Normal 5 99" xfId="7165" xr:uid="{00000000-0005-0000-0000-0000BD1B0000}"/>
    <cellStyle name="Normal 50" xfId="7166" xr:uid="{00000000-0005-0000-0000-0000BE1B0000}"/>
    <cellStyle name="Normal 51" xfId="7167" xr:uid="{00000000-0005-0000-0000-0000BF1B0000}"/>
    <cellStyle name="Normal 52" xfId="7168" xr:uid="{00000000-0005-0000-0000-0000C01B0000}"/>
    <cellStyle name="Normal 53" xfId="7169" xr:uid="{00000000-0005-0000-0000-0000C11B0000}"/>
    <cellStyle name="Normal 54" xfId="7170" xr:uid="{00000000-0005-0000-0000-0000C21B0000}"/>
    <cellStyle name="Normal 55" xfId="7171" xr:uid="{00000000-0005-0000-0000-0000C31B0000}"/>
    <cellStyle name="Normal 56" xfId="7172" xr:uid="{00000000-0005-0000-0000-0000C41B0000}"/>
    <cellStyle name="Normal 57" xfId="7173" xr:uid="{00000000-0005-0000-0000-0000C51B0000}"/>
    <cellStyle name="Normal 58" xfId="7174" xr:uid="{00000000-0005-0000-0000-0000C61B0000}"/>
    <cellStyle name="Normal 59" xfId="7175" xr:uid="{00000000-0005-0000-0000-0000C71B0000}"/>
    <cellStyle name="Normal 6" xfId="15" xr:uid="{00000000-0005-0000-0000-00001E000000}"/>
    <cellStyle name="Normal 6 10" xfId="7177" xr:uid="{00000000-0005-0000-0000-0000C91B0000}"/>
    <cellStyle name="Normal 6 11" xfId="7178" xr:uid="{00000000-0005-0000-0000-0000CA1B0000}"/>
    <cellStyle name="Normal 6 11 2" xfId="7179" xr:uid="{00000000-0005-0000-0000-0000CB1B0000}"/>
    <cellStyle name="Normal 6 12" xfId="7180" xr:uid="{00000000-0005-0000-0000-0000CC1B0000}"/>
    <cellStyle name="Normal 6 12 2" xfId="7181" xr:uid="{00000000-0005-0000-0000-0000CD1B0000}"/>
    <cellStyle name="Normal 6 13" xfId="7182" xr:uid="{00000000-0005-0000-0000-0000CE1B0000}"/>
    <cellStyle name="Normal 6 14" xfId="7183" xr:uid="{00000000-0005-0000-0000-0000CF1B0000}"/>
    <cellStyle name="Normal 6 15" xfId="7184" xr:uid="{00000000-0005-0000-0000-0000D01B0000}"/>
    <cellStyle name="Normal 6 16" xfId="7176" xr:uid="{00000000-0005-0000-0000-0000C81B0000}"/>
    <cellStyle name="Normal 6 2" xfId="53" xr:uid="{00000000-0005-0000-0000-00001E000000}"/>
    <cellStyle name="Normal 6 2 10" xfId="7186" xr:uid="{00000000-0005-0000-0000-0000D21B0000}"/>
    <cellStyle name="Normal 6 2 11" xfId="7187" xr:uid="{00000000-0005-0000-0000-0000D31B0000}"/>
    <cellStyle name="Normal 6 2 12" xfId="7185" xr:uid="{00000000-0005-0000-0000-0000D11B0000}"/>
    <cellStyle name="Normal 6 2 2" xfId="7188" xr:uid="{00000000-0005-0000-0000-0000D41B0000}"/>
    <cellStyle name="Normal 6 2 2 2" xfId="7189" xr:uid="{00000000-0005-0000-0000-0000D51B0000}"/>
    <cellStyle name="Normal 6 2 2 2 2" xfId="7190" xr:uid="{00000000-0005-0000-0000-0000D61B0000}"/>
    <cellStyle name="Normal 6 2 2 2 2 2" xfId="7191" xr:uid="{00000000-0005-0000-0000-0000D71B0000}"/>
    <cellStyle name="Normal 6 2 2 2 3" xfId="7192" xr:uid="{00000000-0005-0000-0000-0000D81B0000}"/>
    <cellStyle name="Normal 6 2 2 3" xfId="7193" xr:uid="{00000000-0005-0000-0000-0000D91B0000}"/>
    <cellStyle name="Normal 6 2 2 3 2" xfId="7194" xr:uid="{00000000-0005-0000-0000-0000DA1B0000}"/>
    <cellStyle name="Normal 6 2 2 4" xfId="7195" xr:uid="{00000000-0005-0000-0000-0000DB1B0000}"/>
    <cellStyle name="Normal 6 2 2 4 2" xfId="7196" xr:uid="{00000000-0005-0000-0000-0000DC1B0000}"/>
    <cellStyle name="Normal 6 2 2 5" xfId="7197" xr:uid="{00000000-0005-0000-0000-0000DD1B0000}"/>
    <cellStyle name="Normal 6 2 2 5 2" xfId="7198" xr:uid="{00000000-0005-0000-0000-0000DE1B0000}"/>
    <cellStyle name="Normal 6 2 2 6" xfId="7199" xr:uid="{00000000-0005-0000-0000-0000DF1B0000}"/>
    <cellStyle name="Normal 6 2 2 6 2" xfId="7200" xr:uid="{00000000-0005-0000-0000-0000E01B0000}"/>
    <cellStyle name="Normal 6 2 2 7" xfId="7201" xr:uid="{00000000-0005-0000-0000-0000E11B0000}"/>
    <cellStyle name="Normal 6 2 2 7 2" xfId="7202" xr:uid="{00000000-0005-0000-0000-0000E21B0000}"/>
    <cellStyle name="Normal 6 2 2 8" xfId="7203" xr:uid="{00000000-0005-0000-0000-0000E31B0000}"/>
    <cellStyle name="Normal 6 2 2 8 2" xfId="7204" xr:uid="{00000000-0005-0000-0000-0000E41B0000}"/>
    <cellStyle name="Normal 6 2 2 9" xfId="7205" xr:uid="{00000000-0005-0000-0000-0000E51B0000}"/>
    <cellStyle name="Normal 6 2 2 9 2" xfId="7206" xr:uid="{00000000-0005-0000-0000-0000E61B0000}"/>
    <cellStyle name="Normal 6 2 3" xfId="7207" xr:uid="{00000000-0005-0000-0000-0000E71B0000}"/>
    <cellStyle name="Normal 6 2 4" xfId="7208" xr:uid="{00000000-0005-0000-0000-0000E81B0000}"/>
    <cellStyle name="Normal 6 2 4 2" xfId="7209" xr:uid="{00000000-0005-0000-0000-0000E91B0000}"/>
    <cellStyle name="Normal 6 2 5" xfId="7210" xr:uid="{00000000-0005-0000-0000-0000EA1B0000}"/>
    <cellStyle name="Normal 6 2 6" xfId="7211" xr:uid="{00000000-0005-0000-0000-0000EB1B0000}"/>
    <cellStyle name="Normal 6 2 7" xfId="7212" xr:uid="{00000000-0005-0000-0000-0000EC1B0000}"/>
    <cellStyle name="Normal 6 2 8" xfId="7213" xr:uid="{00000000-0005-0000-0000-0000ED1B0000}"/>
    <cellStyle name="Normal 6 2 9" xfId="7214" xr:uid="{00000000-0005-0000-0000-0000EE1B0000}"/>
    <cellStyle name="Normal 6 3" xfId="7215" xr:uid="{00000000-0005-0000-0000-0000EF1B0000}"/>
    <cellStyle name="Normal 6 3 2" xfId="7216" xr:uid="{00000000-0005-0000-0000-0000F01B0000}"/>
    <cellStyle name="Normal 6 3 2 2" xfId="7217" xr:uid="{00000000-0005-0000-0000-0000F11B0000}"/>
    <cellStyle name="Normal 6 3 2 3" xfId="7218" xr:uid="{00000000-0005-0000-0000-0000F21B0000}"/>
    <cellStyle name="Normal 6 3 3" xfId="7219" xr:uid="{00000000-0005-0000-0000-0000F31B0000}"/>
    <cellStyle name="Normal 6 3 4" xfId="7220" xr:uid="{00000000-0005-0000-0000-0000F41B0000}"/>
    <cellStyle name="Normal 6 4" xfId="7221" xr:uid="{00000000-0005-0000-0000-0000F51B0000}"/>
    <cellStyle name="Normal 6 4 2" xfId="7222" xr:uid="{00000000-0005-0000-0000-0000F61B0000}"/>
    <cellStyle name="Normal 6 4 3" xfId="7223" xr:uid="{00000000-0005-0000-0000-0000F71B0000}"/>
    <cellStyle name="Normal 6 5" xfId="7224" xr:uid="{00000000-0005-0000-0000-0000F81B0000}"/>
    <cellStyle name="Normal 6 5 2" xfId="7225" xr:uid="{00000000-0005-0000-0000-0000F91B0000}"/>
    <cellStyle name="Normal 6 5 3" xfId="7226" xr:uid="{00000000-0005-0000-0000-0000FA1B0000}"/>
    <cellStyle name="Normal 6 6" xfId="7227" xr:uid="{00000000-0005-0000-0000-0000FB1B0000}"/>
    <cellStyle name="Normal 6 7" xfId="7228" xr:uid="{00000000-0005-0000-0000-0000FC1B0000}"/>
    <cellStyle name="Normal 6 8" xfId="7229" xr:uid="{00000000-0005-0000-0000-0000FD1B0000}"/>
    <cellStyle name="Normal 6 9" xfId="7230" xr:uid="{00000000-0005-0000-0000-0000FE1B0000}"/>
    <cellStyle name="Normal 60" xfId="7231" xr:uid="{00000000-0005-0000-0000-0000FF1B0000}"/>
    <cellStyle name="Normal 61" xfId="7232" xr:uid="{00000000-0005-0000-0000-0000001C0000}"/>
    <cellStyle name="Normal 62" xfId="7233" xr:uid="{00000000-0005-0000-0000-0000011C0000}"/>
    <cellStyle name="Normal 63" xfId="7234" xr:uid="{00000000-0005-0000-0000-0000021C0000}"/>
    <cellStyle name="Normal 64" xfId="7235" xr:uid="{00000000-0005-0000-0000-0000031C0000}"/>
    <cellStyle name="Normal 65" xfId="7236" xr:uid="{00000000-0005-0000-0000-0000041C0000}"/>
    <cellStyle name="Normal 66" xfId="7237" xr:uid="{00000000-0005-0000-0000-0000051C0000}"/>
    <cellStyle name="Normal 66 2" xfId="7238" xr:uid="{00000000-0005-0000-0000-0000061C0000}"/>
    <cellStyle name="Normal 67" xfId="7239" xr:uid="{00000000-0005-0000-0000-0000071C0000}"/>
    <cellStyle name="Normal 67 2" xfId="7240" xr:uid="{00000000-0005-0000-0000-0000081C0000}"/>
    <cellStyle name="Normal 68" xfId="7241" xr:uid="{00000000-0005-0000-0000-0000091C0000}"/>
    <cellStyle name="Normal 68 2" xfId="7242" xr:uid="{00000000-0005-0000-0000-00000A1C0000}"/>
    <cellStyle name="Normal 69" xfId="7243" xr:uid="{00000000-0005-0000-0000-00000B1C0000}"/>
    <cellStyle name="Normal 7" xfId="16" xr:uid="{00000000-0005-0000-0000-00001F000000}"/>
    <cellStyle name="Normal 7 10" xfId="7245" xr:uid="{00000000-0005-0000-0000-00000D1C0000}"/>
    <cellStyle name="Normal 7 11" xfId="7246" xr:uid="{00000000-0005-0000-0000-00000E1C0000}"/>
    <cellStyle name="Normal 7 12" xfId="7247" xr:uid="{00000000-0005-0000-0000-00000F1C0000}"/>
    <cellStyle name="Normal 7 13" xfId="7248" xr:uid="{00000000-0005-0000-0000-0000101C0000}"/>
    <cellStyle name="Normal 7 14" xfId="7249" xr:uid="{00000000-0005-0000-0000-0000111C0000}"/>
    <cellStyle name="Normal 7 15" xfId="7250" xr:uid="{00000000-0005-0000-0000-0000121C0000}"/>
    <cellStyle name="Normal 7 16" xfId="7251" xr:uid="{00000000-0005-0000-0000-0000131C0000}"/>
    <cellStyle name="Normal 7 17" xfId="7252" xr:uid="{00000000-0005-0000-0000-0000141C0000}"/>
    <cellStyle name="Normal 7 18" xfId="7253" xr:uid="{00000000-0005-0000-0000-0000151C0000}"/>
    <cellStyle name="Normal 7 19" xfId="7254" xr:uid="{00000000-0005-0000-0000-0000161C0000}"/>
    <cellStyle name="Normal 7 2" xfId="7255" xr:uid="{00000000-0005-0000-0000-0000171C0000}"/>
    <cellStyle name="Normal 7 2 2" xfId="7256" xr:uid="{00000000-0005-0000-0000-0000181C0000}"/>
    <cellStyle name="Normal 7 2 2 2" xfId="7257" xr:uid="{00000000-0005-0000-0000-0000191C0000}"/>
    <cellStyle name="Normal 7 2 2 2 2" xfId="7258" xr:uid="{00000000-0005-0000-0000-00001A1C0000}"/>
    <cellStyle name="Normal 7 2 2 3" xfId="7259" xr:uid="{00000000-0005-0000-0000-00001B1C0000}"/>
    <cellStyle name="Normal 7 2 2 4" xfId="7260" xr:uid="{00000000-0005-0000-0000-00001C1C0000}"/>
    <cellStyle name="Normal 7 2 2 5" xfId="7261" xr:uid="{00000000-0005-0000-0000-00001D1C0000}"/>
    <cellStyle name="Normal 7 2 3" xfId="7262" xr:uid="{00000000-0005-0000-0000-00001E1C0000}"/>
    <cellStyle name="Normal 7 2 4" xfId="7263" xr:uid="{00000000-0005-0000-0000-00001F1C0000}"/>
    <cellStyle name="Normal 7 2 5" xfId="7264" xr:uid="{00000000-0005-0000-0000-0000201C0000}"/>
    <cellStyle name="Normal 7 2 6" xfId="7265" xr:uid="{00000000-0005-0000-0000-0000211C0000}"/>
    <cellStyle name="Normal 7 2 7" xfId="7266" xr:uid="{00000000-0005-0000-0000-0000221C0000}"/>
    <cellStyle name="Normal 7 2 8" xfId="7267" xr:uid="{00000000-0005-0000-0000-0000231C0000}"/>
    <cellStyle name="Normal 7 2 9" xfId="7268" xr:uid="{00000000-0005-0000-0000-0000241C0000}"/>
    <cellStyle name="Normal 7 20" xfId="7269" xr:uid="{00000000-0005-0000-0000-0000251C0000}"/>
    <cellStyle name="Normal 7 21" xfId="7270" xr:uid="{00000000-0005-0000-0000-0000261C0000}"/>
    <cellStyle name="Normal 7 22" xfId="7271" xr:uid="{00000000-0005-0000-0000-0000271C0000}"/>
    <cellStyle name="Normal 7 23" xfId="7272" xr:uid="{00000000-0005-0000-0000-0000281C0000}"/>
    <cellStyle name="Normal 7 24" xfId="7273" xr:uid="{00000000-0005-0000-0000-0000291C0000}"/>
    <cellStyle name="Normal 7 25" xfId="7274" xr:uid="{00000000-0005-0000-0000-00002A1C0000}"/>
    <cellStyle name="Normal 7 26" xfId="7275" xr:uid="{00000000-0005-0000-0000-00002B1C0000}"/>
    <cellStyle name="Normal 7 27" xfId="7276" xr:uid="{00000000-0005-0000-0000-00002C1C0000}"/>
    <cellStyle name="Normal 7 28" xfId="7277" xr:uid="{00000000-0005-0000-0000-00002D1C0000}"/>
    <cellStyle name="Normal 7 29" xfId="7278" xr:uid="{00000000-0005-0000-0000-00002E1C0000}"/>
    <cellStyle name="Normal 7 3" xfId="7279" xr:uid="{00000000-0005-0000-0000-00002F1C0000}"/>
    <cellStyle name="Normal 7 3 2" xfId="7280" xr:uid="{00000000-0005-0000-0000-0000301C0000}"/>
    <cellStyle name="Normal 7 3 3" xfId="7281" xr:uid="{00000000-0005-0000-0000-0000311C0000}"/>
    <cellStyle name="Normal 7 3 4" xfId="7282" xr:uid="{00000000-0005-0000-0000-0000321C0000}"/>
    <cellStyle name="Normal 7 30" xfId="7283" xr:uid="{00000000-0005-0000-0000-0000331C0000}"/>
    <cellStyle name="Normal 7 31" xfId="7284" xr:uid="{00000000-0005-0000-0000-0000341C0000}"/>
    <cellStyle name="Normal 7 32" xfId="7285" xr:uid="{00000000-0005-0000-0000-0000351C0000}"/>
    <cellStyle name="Normal 7 33" xfId="7286" xr:uid="{00000000-0005-0000-0000-0000361C0000}"/>
    <cellStyle name="Normal 7 34" xfId="7287" xr:uid="{00000000-0005-0000-0000-0000371C0000}"/>
    <cellStyle name="Normal 7 35" xfId="7288" xr:uid="{00000000-0005-0000-0000-0000381C0000}"/>
    <cellStyle name="Normal 7 36" xfId="7289" xr:uid="{00000000-0005-0000-0000-0000391C0000}"/>
    <cellStyle name="Normal 7 37" xfId="7290" xr:uid="{00000000-0005-0000-0000-00003A1C0000}"/>
    <cellStyle name="Normal 7 38" xfId="7291" xr:uid="{00000000-0005-0000-0000-00003B1C0000}"/>
    <cellStyle name="Normal 7 39" xfId="7292" xr:uid="{00000000-0005-0000-0000-00003C1C0000}"/>
    <cellStyle name="Normal 7 4" xfId="7293" xr:uid="{00000000-0005-0000-0000-00003D1C0000}"/>
    <cellStyle name="Normal 7 4 2" xfId="7294" xr:uid="{00000000-0005-0000-0000-00003E1C0000}"/>
    <cellStyle name="Normal 7 4 2 2" xfId="7295" xr:uid="{00000000-0005-0000-0000-00003F1C0000}"/>
    <cellStyle name="Normal 7 4 3" xfId="7296" xr:uid="{00000000-0005-0000-0000-0000401C0000}"/>
    <cellStyle name="Normal 7 40" xfId="7297" xr:uid="{00000000-0005-0000-0000-0000411C0000}"/>
    <cellStyle name="Normal 7 41" xfId="7298" xr:uid="{00000000-0005-0000-0000-0000421C0000}"/>
    <cellStyle name="Normal 7 42" xfId="7299" xr:uid="{00000000-0005-0000-0000-0000431C0000}"/>
    <cellStyle name="Normal 7 43" xfId="7300" xr:uid="{00000000-0005-0000-0000-0000441C0000}"/>
    <cellStyle name="Normal 7 44" xfId="7301" xr:uid="{00000000-0005-0000-0000-0000451C0000}"/>
    <cellStyle name="Normal 7 45" xfId="7302" xr:uid="{00000000-0005-0000-0000-0000461C0000}"/>
    <cellStyle name="Normal 7 46" xfId="7303" xr:uid="{00000000-0005-0000-0000-0000471C0000}"/>
    <cellStyle name="Normal 7 47" xfId="7304" xr:uid="{00000000-0005-0000-0000-0000481C0000}"/>
    <cellStyle name="Normal 7 48" xfId="7305" xr:uid="{00000000-0005-0000-0000-0000491C0000}"/>
    <cellStyle name="Normal 7 49" xfId="7306" xr:uid="{00000000-0005-0000-0000-00004A1C0000}"/>
    <cellStyle name="Normal 7 5" xfId="7307" xr:uid="{00000000-0005-0000-0000-00004B1C0000}"/>
    <cellStyle name="Normal 7 5 2" xfId="7308" xr:uid="{00000000-0005-0000-0000-00004C1C0000}"/>
    <cellStyle name="Normal 7 5 2 2" xfId="7309" xr:uid="{00000000-0005-0000-0000-00004D1C0000}"/>
    <cellStyle name="Normal 7 5 3" xfId="7310" xr:uid="{00000000-0005-0000-0000-00004E1C0000}"/>
    <cellStyle name="Normal 7 50" xfId="7311" xr:uid="{00000000-0005-0000-0000-00004F1C0000}"/>
    <cellStyle name="Normal 7 51" xfId="7312" xr:uid="{00000000-0005-0000-0000-0000501C0000}"/>
    <cellStyle name="Normal 7 52" xfId="7313" xr:uid="{00000000-0005-0000-0000-0000511C0000}"/>
    <cellStyle name="Normal 7 53" xfId="7314" xr:uid="{00000000-0005-0000-0000-0000521C0000}"/>
    <cellStyle name="Normal 7 54" xfId="7315" xr:uid="{00000000-0005-0000-0000-0000531C0000}"/>
    <cellStyle name="Normal 7 55" xfId="7316" xr:uid="{00000000-0005-0000-0000-0000541C0000}"/>
    <cellStyle name="Normal 7 56" xfId="7317" xr:uid="{00000000-0005-0000-0000-0000551C0000}"/>
    <cellStyle name="Normal 7 57" xfId="7318" xr:uid="{00000000-0005-0000-0000-0000561C0000}"/>
    <cellStyle name="Normal 7 58" xfId="7319" xr:uid="{00000000-0005-0000-0000-0000571C0000}"/>
    <cellStyle name="Normal 7 59" xfId="7320" xr:uid="{00000000-0005-0000-0000-0000581C0000}"/>
    <cellStyle name="Normal 7 6" xfId="7321" xr:uid="{00000000-0005-0000-0000-0000591C0000}"/>
    <cellStyle name="Normal 7 6 2" xfId="7322" xr:uid="{00000000-0005-0000-0000-00005A1C0000}"/>
    <cellStyle name="Normal 7 6 2 2" xfId="7323" xr:uid="{00000000-0005-0000-0000-00005B1C0000}"/>
    <cellStyle name="Normal 7 6 3" xfId="7324" xr:uid="{00000000-0005-0000-0000-00005C1C0000}"/>
    <cellStyle name="Normal 7 60" xfId="7325" xr:uid="{00000000-0005-0000-0000-00005D1C0000}"/>
    <cellStyle name="Normal 7 61" xfId="7326" xr:uid="{00000000-0005-0000-0000-00005E1C0000}"/>
    <cellStyle name="Normal 7 62" xfId="7327" xr:uid="{00000000-0005-0000-0000-00005F1C0000}"/>
    <cellStyle name="Normal 7 63" xfId="7328" xr:uid="{00000000-0005-0000-0000-0000601C0000}"/>
    <cellStyle name="Normal 7 64" xfId="7329" xr:uid="{00000000-0005-0000-0000-0000611C0000}"/>
    <cellStyle name="Normal 7 65" xfId="7330" xr:uid="{00000000-0005-0000-0000-0000621C0000}"/>
    <cellStyle name="Normal 7 66" xfId="7331" xr:uid="{00000000-0005-0000-0000-0000631C0000}"/>
    <cellStyle name="Normal 7 67" xfId="7332" xr:uid="{00000000-0005-0000-0000-0000641C0000}"/>
    <cellStyle name="Normal 7 68" xfId="7333" xr:uid="{00000000-0005-0000-0000-0000651C0000}"/>
    <cellStyle name="Normal 7 69" xfId="7334" xr:uid="{00000000-0005-0000-0000-0000661C0000}"/>
    <cellStyle name="Normal 7 7" xfId="7335" xr:uid="{00000000-0005-0000-0000-0000671C0000}"/>
    <cellStyle name="Normal 7 7 2" xfId="7336" xr:uid="{00000000-0005-0000-0000-0000681C0000}"/>
    <cellStyle name="Normal 7 7 2 2" xfId="7337" xr:uid="{00000000-0005-0000-0000-0000691C0000}"/>
    <cellStyle name="Normal 7 7 3" xfId="7338" xr:uid="{00000000-0005-0000-0000-00006A1C0000}"/>
    <cellStyle name="Normal 7 70" xfId="7339" xr:uid="{00000000-0005-0000-0000-00006B1C0000}"/>
    <cellStyle name="Normal 7 71" xfId="7340" xr:uid="{00000000-0005-0000-0000-00006C1C0000}"/>
    <cellStyle name="Normal 7 72" xfId="7341" xr:uid="{00000000-0005-0000-0000-00006D1C0000}"/>
    <cellStyle name="Normal 7 73" xfId="7342" xr:uid="{00000000-0005-0000-0000-00006E1C0000}"/>
    <cellStyle name="Normal 7 74" xfId="7343" xr:uid="{00000000-0005-0000-0000-00006F1C0000}"/>
    <cellStyle name="Normal 7 75" xfId="7344" xr:uid="{00000000-0005-0000-0000-0000701C0000}"/>
    <cellStyle name="Normal 7 76" xfId="7345" xr:uid="{00000000-0005-0000-0000-0000711C0000}"/>
    <cellStyle name="Normal 7 77" xfId="7346" xr:uid="{00000000-0005-0000-0000-0000721C0000}"/>
    <cellStyle name="Normal 7 78" xfId="7347" xr:uid="{00000000-0005-0000-0000-0000731C0000}"/>
    <cellStyle name="Normal 7 79" xfId="7348" xr:uid="{00000000-0005-0000-0000-0000741C0000}"/>
    <cellStyle name="Normal 7 8" xfId="7349" xr:uid="{00000000-0005-0000-0000-0000751C0000}"/>
    <cellStyle name="Normal 7 8 2" xfId="7350" xr:uid="{00000000-0005-0000-0000-0000761C0000}"/>
    <cellStyle name="Normal 7 8 2 2" xfId="7351" xr:uid="{00000000-0005-0000-0000-0000771C0000}"/>
    <cellStyle name="Normal 7 8 3" xfId="7352" xr:uid="{00000000-0005-0000-0000-0000781C0000}"/>
    <cellStyle name="Normal 7 80" xfId="7353" xr:uid="{00000000-0005-0000-0000-0000791C0000}"/>
    <cellStyle name="Normal 7 81" xfId="7354" xr:uid="{00000000-0005-0000-0000-00007A1C0000}"/>
    <cellStyle name="Normal 7 82" xfId="7355" xr:uid="{00000000-0005-0000-0000-00007B1C0000}"/>
    <cellStyle name="Normal 7 83" xfId="7356" xr:uid="{00000000-0005-0000-0000-00007C1C0000}"/>
    <cellStyle name="Normal 7 84" xfId="7357" xr:uid="{00000000-0005-0000-0000-00007D1C0000}"/>
    <cellStyle name="Normal 7 85" xfId="7358" xr:uid="{00000000-0005-0000-0000-00007E1C0000}"/>
    <cellStyle name="Normal 7 86" xfId="7359" xr:uid="{00000000-0005-0000-0000-00007F1C0000}"/>
    <cellStyle name="Normal 7 87" xfId="7360" xr:uid="{00000000-0005-0000-0000-0000801C0000}"/>
    <cellStyle name="Normal 7 88" xfId="7361" xr:uid="{00000000-0005-0000-0000-0000811C0000}"/>
    <cellStyle name="Normal 7 89" xfId="7362" xr:uid="{00000000-0005-0000-0000-0000821C0000}"/>
    <cellStyle name="Normal 7 9" xfId="7363" xr:uid="{00000000-0005-0000-0000-0000831C0000}"/>
    <cellStyle name="Normal 7 9 2" xfId="7364" xr:uid="{00000000-0005-0000-0000-0000841C0000}"/>
    <cellStyle name="Normal 7 9 3" xfId="7365" xr:uid="{00000000-0005-0000-0000-0000851C0000}"/>
    <cellStyle name="Normal 7 9 4" xfId="7366" xr:uid="{00000000-0005-0000-0000-0000861C0000}"/>
    <cellStyle name="Normal 7 90" xfId="7367" xr:uid="{00000000-0005-0000-0000-0000871C0000}"/>
    <cellStyle name="Normal 7 91" xfId="7368" xr:uid="{00000000-0005-0000-0000-0000881C0000}"/>
    <cellStyle name="Normal 7 92" xfId="7369" xr:uid="{00000000-0005-0000-0000-0000891C0000}"/>
    <cellStyle name="Normal 7 93" xfId="7370" xr:uid="{00000000-0005-0000-0000-00008A1C0000}"/>
    <cellStyle name="Normal 7 94" xfId="7244" xr:uid="{00000000-0005-0000-0000-00000C1C0000}"/>
    <cellStyle name="Normal 70" xfId="7371" xr:uid="{00000000-0005-0000-0000-00008B1C0000}"/>
    <cellStyle name="Normal 71" xfId="7372" xr:uid="{00000000-0005-0000-0000-00008C1C0000}"/>
    <cellStyle name="Normal 72" xfId="7373" xr:uid="{00000000-0005-0000-0000-00008D1C0000}"/>
    <cellStyle name="Normal 73" xfId="7374" xr:uid="{00000000-0005-0000-0000-00008E1C0000}"/>
    <cellStyle name="Normal 74" xfId="7375" xr:uid="{00000000-0005-0000-0000-00008F1C0000}"/>
    <cellStyle name="Normal 75" xfId="7376" xr:uid="{00000000-0005-0000-0000-0000901C0000}"/>
    <cellStyle name="Normal 76" xfId="7377" xr:uid="{00000000-0005-0000-0000-0000911C0000}"/>
    <cellStyle name="Normal 77" xfId="7378" xr:uid="{00000000-0005-0000-0000-0000921C0000}"/>
    <cellStyle name="Normal 78" xfId="7379" xr:uid="{00000000-0005-0000-0000-0000931C0000}"/>
    <cellStyle name="Normal 79" xfId="7380" xr:uid="{00000000-0005-0000-0000-0000941C0000}"/>
    <cellStyle name="Normal 8" xfId="21" xr:uid="{00000000-0005-0000-0000-000020000000}"/>
    <cellStyle name="Normal 8 10" xfId="7382" xr:uid="{00000000-0005-0000-0000-0000961C0000}"/>
    <cellStyle name="Normal 8 11" xfId="7383" xr:uid="{00000000-0005-0000-0000-0000971C0000}"/>
    <cellStyle name="Normal 8 12" xfId="7384" xr:uid="{00000000-0005-0000-0000-0000981C0000}"/>
    <cellStyle name="Normal 8 13" xfId="7385" xr:uid="{00000000-0005-0000-0000-0000991C0000}"/>
    <cellStyle name="Normal 8 14" xfId="7386" xr:uid="{00000000-0005-0000-0000-00009A1C0000}"/>
    <cellStyle name="Normal 8 15" xfId="7387" xr:uid="{00000000-0005-0000-0000-00009B1C0000}"/>
    <cellStyle name="Normal 8 16" xfId="7388" xr:uid="{00000000-0005-0000-0000-00009C1C0000}"/>
    <cellStyle name="Normal 8 17" xfId="7389" xr:uid="{00000000-0005-0000-0000-00009D1C0000}"/>
    <cellStyle name="Normal 8 18" xfId="7390" xr:uid="{00000000-0005-0000-0000-00009E1C0000}"/>
    <cellStyle name="Normal 8 19" xfId="7391" xr:uid="{00000000-0005-0000-0000-00009F1C0000}"/>
    <cellStyle name="Normal 8 2" xfId="30" xr:uid="{00000000-0005-0000-0000-000021000000}"/>
    <cellStyle name="Normal 8 2 2" xfId="61" xr:uid="{00000000-0005-0000-0000-000021000000}"/>
    <cellStyle name="Normal 8 2 2 2" xfId="7394" xr:uid="{00000000-0005-0000-0000-0000A21C0000}"/>
    <cellStyle name="Normal 8 2 2 2 2" xfId="7395" xr:uid="{00000000-0005-0000-0000-0000A31C0000}"/>
    <cellStyle name="Normal 8 2 2 2 2 2" xfId="7396" xr:uid="{00000000-0005-0000-0000-0000A41C0000}"/>
    <cellStyle name="Normal 8 2 2 2 3" xfId="7397" xr:uid="{00000000-0005-0000-0000-0000A51C0000}"/>
    <cellStyle name="Normal 8 2 2 3" xfId="7398" xr:uid="{00000000-0005-0000-0000-0000A61C0000}"/>
    <cellStyle name="Normal 8 2 2 3 2" xfId="7399" xr:uid="{00000000-0005-0000-0000-0000A71C0000}"/>
    <cellStyle name="Normal 8 2 2 3 2 2" xfId="7400" xr:uid="{00000000-0005-0000-0000-0000A81C0000}"/>
    <cellStyle name="Normal 8 2 2 3 3" xfId="7401" xr:uid="{00000000-0005-0000-0000-0000A91C0000}"/>
    <cellStyle name="Normal 8 2 2 4" xfId="7402" xr:uid="{00000000-0005-0000-0000-0000AA1C0000}"/>
    <cellStyle name="Normal 8 2 2 4 2" xfId="7403" xr:uid="{00000000-0005-0000-0000-0000AB1C0000}"/>
    <cellStyle name="Normal 8 2 2 4 2 2" xfId="7404" xr:uid="{00000000-0005-0000-0000-0000AC1C0000}"/>
    <cellStyle name="Normal 8 2 2 4 3" xfId="7405" xr:uid="{00000000-0005-0000-0000-0000AD1C0000}"/>
    <cellStyle name="Normal 8 2 2 5" xfId="7406" xr:uid="{00000000-0005-0000-0000-0000AE1C0000}"/>
    <cellStyle name="Normal 8 2 2 5 2" xfId="7407" xr:uid="{00000000-0005-0000-0000-0000AF1C0000}"/>
    <cellStyle name="Normal 8 2 2 5 2 2" xfId="7408" xr:uid="{00000000-0005-0000-0000-0000B01C0000}"/>
    <cellStyle name="Normal 8 2 2 5 3" xfId="7409" xr:uid="{00000000-0005-0000-0000-0000B11C0000}"/>
    <cellStyle name="Normal 8 2 2 6" xfId="7410" xr:uid="{00000000-0005-0000-0000-0000B21C0000}"/>
    <cellStyle name="Normal 8 2 2 6 2" xfId="7411" xr:uid="{00000000-0005-0000-0000-0000B31C0000}"/>
    <cellStyle name="Normal 8 2 2 7" xfId="7412" xr:uid="{00000000-0005-0000-0000-0000B41C0000}"/>
    <cellStyle name="Normal 8 2 2 8" xfId="7393" xr:uid="{00000000-0005-0000-0000-0000A11C0000}"/>
    <cellStyle name="Normal 8 2 3" xfId="7413" xr:uid="{00000000-0005-0000-0000-0000B51C0000}"/>
    <cellStyle name="Normal 8 2 3 2" xfId="7414" xr:uid="{00000000-0005-0000-0000-0000B61C0000}"/>
    <cellStyle name="Normal 8 2 3 2 2" xfId="7415" xr:uid="{00000000-0005-0000-0000-0000B71C0000}"/>
    <cellStyle name="Normal 8 2 3 3" xfId="7416" xr:uid="{00000000-0005-0000-0000-0000B81C0000}"/>
    <cellStyle name="Normal 8 2 4" xfId="7417" xr:uid="{00000000-0005-0000-0000-0000B91C0000}"/>
    <cellStyle name="Normal 8 2 4 2" xfId="7418" xr:uid="{00000000-0005-0000-0000-0000BA1C0000}"/>
    <cellStyle name="Normal 8 2 4 2 2" xfId="7419" xr:uid="{00000000-0005-0000-0000-0000BB1C0000}"/>
    <cellStyle name="Normal 8 2 4 3" xfId="7420" xr:uid="{00000000-0005-0000-0000-0000BC1C0000}"/>
    <cellStyle name="Normal 8 2 5" xfId="7421" xr:uid="{00000000-0005-0000-0000-0000BD1C0000}"/>
    <cellStyle name="Normal 8 2 5 2" xfId="7422" xr:uid="{00000000-0005-0000-0000-0000BE1C0000}"/>
    <cellStyle name="Normal 8 2 5 2 2" xfId="7423" xr:uid="{00000000-0005-0000-0000-0000BF1C0000}"/>
    <cellStyle name="Normal 8 2 5 3" xfId="7424" xr:uid="{00000000-0005-0000-0000-0000C01C0000}"/>
    <cellStyle name="Normal 8 2 6" xfId="7425" xr:uid="{00000000-0005-0000-0000-0000C11C0000}"/>
    <cellStyle name="Normal 8 2 6 2" xfId="7426" xr:uid="{00000000-0005-0000-0000-0000C21C0000}"/>
    <cellStyle name="Normal 8 2 7" xfId="7427" xr:uid="{00000000-0005-0000-0000-0000C31C0000}"/>
    <cellStyle name="Normal 8 2 8" xfId="7392" xr:uid="{00000000-0005-0000-0000-0000A01C0000}"/>
    <cellStyle name="Normal 8 20" xfId="7428" xr:uid="{00000000-0005-0000-0000-0000C41C0000}"/>
    <cellStyle name="Normal 8 21" xfId="7429" xr:uid="{00000000-0005-0000-0000-0000C51C0000}"/>
    <cellStyle name="Normal 8 22" xfId="7430" xr:uid="{00000000-0005-0000-0000-0000C61C0000}"/>
    <cellStyle name="Normal 8 23" xfId="7431" xr:uid="{00000000-0005-0000-0000-0000C71C0000}"/>
    <cellStyle name="Normal 8 24" xfId="7432" xr:uid="{00000000-0005-0000-0000-0000C81C0000}"/>
    <cellStyle name="Normal 8 25" xfId="7433" xr:uid="{00000000-0005-0000-0000-0000C91C0000}"/>
    <cellStyle name="Normal 8 26" xfId="7434" xr:uid="{00000000-0005-0000-0000-0000CA1C0000}"/>
    <cellStyle name="Normal 8 27" xfId="7435" xr:uid="{00000000-0005-0000-0000-0000CB1C0000}"/>
    <cellStyle name="Normal 8 28" xfId="7436" xr:uid="{00000000-0005-0000-0000-0000CC1C0000}"/>
    <cellStyle name="Normal 8 29" xfId="7437" xr:uid="{00000000-0005-0000-0000-0000CD1C0000}"/>
    <cellStyle name="Normal 8 3" xfId="57" xr:uid="{00000000-0005-0000-0000-000020000000}"/>
    <cellStyle name="Normal 8 3 2" xfId="7439" xr:uid="{00000000-0005-0000-0000-0000CF1C0000}"/>
    <cellStyle name="Normal 8 3 2 2" xfId="7440" xr:uid="{00000000-0005-0000-0000-0000D01C0000}"/>
    <cellStyle name="Normal 8 3 3" xfId="7441" xr:uid="{00000000-0005-0000-0000-0000D11C0000}"/>
    <cellStyle name="Normal 8 3 4" xfId="7438" xr:uid="{00000000-0005-0000-0000-0000CE1C0000}"/>
    <cellStyle name="Normal 8 30" xfId="7442" xr:uid="{00000000-0005-0000-0000-0000D21C0000}"/>
    <cellStyle name="Normal 8 31" xfId="7443" xr:uid="{00000000-0005-0000-0000-0000D31C0000}"/>
    <cellStyle name="Normal 8 32" xfId="7444" xr:uid="{00000000-0005-0000-0000-0000D41C0000}"/>
    <cellStyle name="Normal 8 33" xfId="7445" xr:uid="{00000000-0005-0000-0000-0000D51C0000}"/>
    <cellStyle name="Normal 8 34" xfId="7446" xr:uid="{00000000-0005-0000-0000-0000D61C0000}"/>
    <cellStyle name="Normal 8 35" xfId="7447" xr:uid="{00000000-0005-0000-0000-0000D71C0000}"/>
    <cellStyle name="Normal 8 36" xfId="7448" xr:uid="{00000000-0005-0000-0000-0000D81C0000}"/>
    <cellStyle name="Normal 8 37" xfId="7449" xr:uid="{00000000-0005-0000-0000-0000D91C0000}"/>
    <cellStyle name="Normal 8 38" xfId="7450" xr:uid="{00000000-0005-0000-0000-0000DA1C0000}"/>
    <cellStyle name="Normal 8 39" xfId="7451" xr:uid="{00000000-0005-0000-0000-0000DB1C0000}"/>
    <cellStyle name="Normal 8 39 2" xfId="7452" xr:uid="{00000000-0005-0000-0000-0000DC1C0000}"/>
    <cellStyle name="Normal 8 4" xfId="7453" xr:uid="{00000000-0005-0000-0000-0000DD1C0000}"/>
    <cellStyle name="Normal 8 4 2" xfId="7454" xr:uid="{00000000-0005-0000-0000-0000DE1C0000}"/>
    <cellStyle name="Normal 8 4 2 2" xfId="7455" xr:uid="{00000000-0005-0000-0000-0000DF1C0000}"/>
    <cellStyle name="Normal 8 4 3" xfId="7456" xr:uid="{00000000-0005-0000-0000-0000E01C0000}"/>
    <cellStyle name="Normal 8 40" xfId="7457" xr:uid="{00000000-0005-0000-0000-0000E11C0000}"/>
    <cellStyle name="Normal 8 40 2" xfId="7458" xr:uid="{00000000-0005-0000-0000-0000E21C0000}"/>
    <cellStyle name="Normal 8 41" xfId="7459" xr:uid="{00000000-0005-0000-0000-0000E31C0000}"/>
    <cellStyle name="Normal 8 42" xfId="7460" xr:uid="{00000000-0005-0000-0000-0000E41C0000}"/>
    <cellStyle name="Normal 8 43" xfId="7461" xr:uid="{00000000-0005-0000-0000-0000E51C0000}"/>
    <cellStyle name="Normal 8 44" xfId="7462" xr:uid="{00000000-0005-0000-0000-0000E61C0000}"/>
    <cellStyle name="Normal 8 45" xfId="7463" xr:uid="{00000000-0005-0000-0000-0000E71C0000}"/>
    <cellStyle name="Normal 8 46" xfId="7464" xr:uid="{00000000-0005-0000-0000-0000E81C0000}"/>
    <cellStyle name="Normal 8 47" xfId="7465" xr:uid="{00000000-0005-0000-0000-0000E91C0000}"/>
    <cellStyle name="Normal 8 48" xfId="7466" xr:uid="{00000000-0005-0000-0000-0000EA1C0000}"/>
    <cellStyle name="Normal 8 49" xfId="7467" xr:uid="{00000000-0005-0000-0000-0000EB1C0000}"/>
    <cellStyle name="Normal 8 5" xfId="7468" xr:uid="{00000000-0005-0000-0000-0000EC1C0000}"/>
    <cellStyle name="Normal 8 5 2" xfId="7469" xr:uid="{00000000-0005-0000-0000-0000ED1C0000}"/>
    <cellStyle name="Normal 8 5 2 2" xfId="7470" xr:uid="{00000000-0005-0000-0000-0000EE1C0000}"/>
    <cellStyle name="Normal 8 5 3" xfId="7471" xr:uid="{00000000-0005-0000-0000-0000EF1C0000}"/>
    <cellStyle name="Normal 8 50" xfId="7472" xr:uid="{00000000-0005-0000-0000-0000F01C0000}"/>
    <cellStyle name="Normal 8 51" xfId="7473" xr:uid="{00000000-0005-0000-0000-0000F11C0000}"/>
    <cellStyle name="Normal 8 52" xfId="7474" xr:uid="{00000000-0005-0000-0000-0000F21C0000}"/>
    <cellStyle name="Normal 8 53" xfId="7475" xr:uid="{00000000-0005-0000-0000-0000F31C0000}"/>
    <cellStyle name="Normal 8 54" xfId="7476" xr:uid="{00000000-0005-0000-0000-0000F41C0000}"/>
    <cellStyle name="Normal 8 55" xfId="7477" xr:uid="{00000000-0005-0000-0000-0000F51C0000}"/>
    <cellStyle name="Normal 8 56" xfId="7478" xr:uid="{00000000-0005-0000-0000-0000F61C0000}"/>
    <cellStyle name="Normal 8 57" xfId="7479" xr:uid="{00000000-0005-0000-0000-0000F71C0000}"/>
    <cellStyle name="Normal 8 58" xfId="7480" xr:uid="{00000000-0005-0000-0000-0000F81C0000}"/>
    <cellStyle name="Normal 8 59" xfId="7481" xr:uid="{00000000-0005-0000-0000-0000F91C0000}"/>
    <cellStyle name="Normal 8 6" xfId="7482" xr:uid="{00000000-0005-0000-0000-0000FA1C0000}"/>
    <cellStyle name="Normal 8 6 2" xfId="7483" xr:uid="{00000000-0005-0000-0000-0000FB1C0000}"/>
    <cellStyle name="Normal 8 6 2 2" xfId="7484" xr:uid="{00000000-0005-0000-0000-0000FC1C0000}"/>
    <cellStyle name="Normal 8 6 3" xfId="7485" xr:uid="{00000000-0005-0000-0000-0000FD1C0000}"/>
    <cellStyle name="Normal 8 60" xfId="7486" xr:uid="{00000000-0005-0000-0000-0000FE1C0000}"/>
    <cellStyle name="Normal 8 61" xfId="7487" xr:uid="{00000000-0005-0000-0000-0000FF1C0000}"/>
    <cellStyle name="Normal 8 62" xfId="7488" xr:uid="{00000000-0005-0000-0000-0000001D0000}"/>
    <cellStyle name="Normal 8 63" xfId="7489" xr:uid="{00000000-0005-0000-0000-0000011D0000}"/>
    <cellStyle name="Normal 8 64" xfId="7490" xr:uid="{00000000-0005-0000-0000-0000021D0000}"/>
    <cellStyle name="Normal 8 65" xfId="7491" xr:uid="{00000000-0005-0000-0000-0000031D0000}"/>
    <cellStyle name="Normal 8 66" xfId="7492" xr:uid="{00000000-0005-0000-0000-0000041D0000}"/>
    <cellStyle name="Normal 8 67" xfId="7493" xr:uid="{00000000-0005-0000-0000-0000051D0000}"/>
    <cellStyle name="Normal 8 68" xfId="7494" xr:uid="{00000000-0005-0000-0000-0000061D0000}"/>
    <cellStyle name="Normal 8 69" xfId="7495" xr:uid="{00000000-0005-0000-0000-0000071D0000}"/>
    <cellStyle name="Normal 8 7" xfId="7496" xr:uid="{00000000-0005-0000-0000-0000081D0000}"/>
    <cellStyle name="Normal 8 7 2" xfId="7497" xr:uid="{00000000-0005-0000-0000-0000091D0000}"/>
    <cellStyle name="Normal 8 70" xfId="7498" xr:uid="{00000000-0005-0000-0000-00000A1D0000}"/>
    <cellStyle name="Normal 8 71" xfId="7499" xr:uid="{00000000-0005-0000-0000-00000B1D0000}"/>
    <cellStyle name="Normal 8 72" xfId="7500" xr:uid="{00000000-0005-0000-0000-00000C1D0000}"/>
    <cellStyle name="Normal 8 73" xfId="7501" xr:uid="{00000000-0005-0000-0000-00000D1D0000}"/>
    <cellStyle name="Normal 8 74" xfId="7502" xr:uid="{00000000-0005-0000-0000-00000E1D0000}"/>
    <cellStyle name="Normal 8 75" xfId="7503" xr:uid="{00000000-0005-0000-0000-00000F1D0000}"/>
    <cellStyle name="Normal 8 76" xfId="7504" xr:uid="{00000000-0005-0000-0000-0000101D0000}"/>
    <cellStyle name="Normal 8 77" xfId="7505" xr:uid="{00000000-0005-0000-0000-0000111D0000}"/>
    <cellStyle name="Normal 8 78" xfId="7506" xr:uid="{00000000-0005-0000-0000-0000121D0000}"/>
    <cellStyle name="Normal 8 79" xfId="7507" xr:uid="{00000000-0005-0000-0000-0000131D0000}"/>
    <cellStyle name="Normal 8 8" xfId="7508" xr:uid="{00000000-0005-0000-0000-0000141D0000}"/>
    <cellStyle name="Normal 8 80" xfId="7509" xr:uid="{00000000-0005-0000-0000-0000151D0000}"/>
    <cellStyle name="Normal 8 81" xfId="7510" xr:uid="{00000000-0005-0000-0000-0000161D0000}"/>
    <cellStyle name="Normal 8 82" xfId="7511" xr:uid="{00000000-0005-0000-0000-0000171D0000}"/>
    <cellStyle name="Normal 8 83" xfId="7512" xr:uid="{00000000-0005-0000-0000-0000181D0000}"/>
    <cellStyle name="Normal 8 84" xfId="7513" xr:uid="{00000000-0005-0000-0000-0000191D0000}"/>
    <cellStyle name="Normal 8 85" xfId="7514" xr:uid="{00000000-0005-0000-0000-00001A1D0000}"/>
    <cellStyle name="Normal 8 86" xfId="7515" xr:uid="{00000000-0005-0000-0000-00001B1D0000}"/>
    <cellStyle name="Normal 8 87" xfId="7516" xr:uid="{00000000-0005-0000-0000-00001C1D0000}"/>
    <cellStyle name="Normal 8 88" xfId="7517" xr:uid="{00000000-0005-0000-0000-00001D1D0000}"/>
    <cellStyle name="Normal 8 89" xfId="7518" xr:uid="{00000000-0005-0000-0000-00001E1D0000}"/>
    <cellStyle name="Normal 8 9" xfId="7519" xr:uid="{00000000-0005-0000-0000-00001F1D0000}"/>
    <cellStyle name="Normal 8 90" xfId="7520" xr:uid="{00000000-0005-0000-0000-0000201D0000}"/>
    <cellStyle name="Normal 8 91" xfId="7521" xr:uid="{00000000-0005-0000-0000-0000211D0000}"/>
    <cellStyle name="Normal 8 92" xfId="7522" xr:uid="{00000000-0005-0000-0000-0000221D0000}"/>
    <cellStyle name="Normal 8 92 2" xfId="7523" xr:uid="{00000000-0005-0000-0000-0000231D0000}"/>
    <cellStyle name="Normal 8 93" xfId="7524" xr:uid="{00000000-0005-0000-0000-0000241D0000}"/>
    <cellStyle name="Normal 8 94" xfId="7525" xr:uid="{00000000-0005-0000-0000-0000251D0000}"/>
    <cellStyle name="Normal 8 95" xfId="7381" xr:uid="{00000000-0005-0000-0000-0000951C0000}"/>
    <cellStyle name="Normal 80" xfId="7526" xr:uid="{00000000-0005-0000-0000-0000261D0000}"/>
    <cellStyle name="Normal 81" xfId="7527" xr:uid="{00000000-0005-0000-0000-0000271D0000}"/>
    <cellStyle name="Normal 82" xfId="7528" xr:uid="{00000000-0005-0000-0000-0000281D0000}"/>
    <cellStyle name="Normal 83" xfId="7529" xr:uid="{00000000-0005-0000-0000-0000291D0000}"/>
    <cellStyle name="Normal 84" xfId="7530" xr:uid="{00000000-0005-0000-0000-00002A1D0000}"/>
    <cellStyle name="Normal 85" xfId="7531" xr:uid="{00000000-0005-0000-0000-00002B1D0000}"/>
    <cellStyle name="Normal 86" xfId="7532" xr:uid="{00000000-0005-0000-0000-00002C1D0000}"/>
    <cellStyle name="Normal 87" xfId="7533" xr:uid="{00000000-0005-0000-0000-00002D1D0000}"/>
    <cellStyle name="Normal 88" xfId="7534" xr:uid="{00000000-0005-0000-0000-00002E1D0000}"/>
    <cellStyle name="Normal 89" xfId="7535" xr:uid="{00000000-0005-0000-0000-00002F1D0000}"/>
    <cellStyle name="Normal 89 2" xfId="7536" xr:uid="{00000000-0005-0000-0000-0000301D0000}"/>
    <cellStyle name="Normal 9" xfId="29" xr:uid="{00000000-0005-0000-0000-000022000000}"/>
    <cellStyle name="Normal 9 10" xfId="7538" xr:uid="{00000000-0005-0000-0000-0000321D0000}"/>
    <cellStyle name="Normal 9 11" xfId="7539" xr:uid="{00000000-0005-0000-0000-0000331D0000}"/>
    <cellStyle name="Normal 9 12" xfId="7540" xr:uid="{00000000-0005-0000-0000-0000341D0000}"/>
    <cellStyle name="Normal 9 13" xfId="7541" xr:uid="{00000000-0005-0000-0000-0000351D0000}"/>
    <cellStyle name="Normal 9 14" xfId="7542" xr:uid="{00000000-0005-0000-0000-0000361D0000}"/>
    <cellStyle name="Normal 9 15" xfId="7543" xr:uid="{00000000-0005-0000-0000-0000371D0000}"/>
    <cellStyle name="Normal 9 16" xfId="7544" xr:uid="{00000000-0005-0000-0000-0000381D0000}"/>
    <cellStyle name="Normal 9 17" xfId="7545" xr:uid="{00000000-0005-0000-0000-0000391D0000}"/>
    <cellStyle name="Normal 9 18" xfId="7546" xr:uid="{00000000-0005-0000-0000-00003A1D0000}"/>
    <cellStyle name="Normal 9 19" xfId="7547" xr:uid="{00000000-0005-0000-0000-00003B1D0000}"/>
    <cellStyle name="Normal 9 2" xfId="37" xr:uid="{00000000-0005-0000-0000-000023000000}"/>
    <cellStyle name="Normal 9 2 2" xfId="7549" xr:uid="{00000000-0005-0000-0000-00003D1D0000}"/>
    <cellStyle name="Normal 9 2 3" xfId="7548" xr:uid="{00000000-0005-0000-0000-00003C1D0000}"/>
    <cellStyle name="Normal 9 20" xfId="7550" xr:uid="{00000000-0005-0000-0000-00003E1D0000}"/>
    <cellStyle name="Normal 9 21" xfId="7551" xr:uid="{00000000-0005-0000-0000-00003F1D0000}"/>
    <cellStyle name="Normal 9 22" xfId="7552" xr:uid="{00000000-0005-0000-0000-0000401D0000}"/>
    <cellStyle name="Normal 9 23" xfId="7553" xr:uid="{00000000-0005-0000-0000-0000411D0000}"/>
    <cellStyle name="Normal 9 24" xfId="7554" xr:uid="{00000000-0005-0000-0000-0000421D0000}"/>
    <cellStyle name="Normal 9 25" xfId="7555" xr:uid="{00000000-0005-0000-0000-0000431D0000}"/>
    <cellStyle name="Normal 9 26" xfId="7556" xr:uid="{00000000-0005-0000-0000-0000441D0000}"/>
    <cellStyle name="Normal 9 27" xfId="7557" xr:uid="{00000000-0005-0000-0000-0000451D0000}"/>
    <cellStyle name="Normal 9 28" xfId="7558" xr:uid="{00000000-0005-0000-0000-0000461D0000}"/>
    <cellStyle name="Normal 9 29" xfId="7559" xr:uid="{00000000-0005-0000-0000-0000471D0000}"/>
    <cellStyle name="Normal 9 3" xfId="60" xr:uid="{00000000-0005-0000-0000-000022000000}"/>
    <cellStyle name="Normal 9 3 2" xfId="7560" xr:uid="{00000000-0005-0000-0000-0000481D0000}"/>
    <cellStyle name="Normal 9 30" xfId="7561" xr:uid="{00000000-0005-0000-0000-0000491D0000}"/>
    <cellStyle name="Normal 9 31" xfId="7562" xr:uid="{00000000-0005-0000-0000-00004A1D0000}"/>
    <cellStyle name="Normal 9 32" xfId="7563" xr:uid="{00000000-0005-0000-0000-00004B1D0000}"/>
    <cellStyle name="Normal 9 33" xfId="7564" xr:uid="{00000000-0005-0000-0000-00004C1D0000}"/>
    <cellStyle name="Normal 9 34" xfId="7565" xr:uid="{00000000-0005-0000-0000-00004D1D0000}"/>
    <cellStyle name="Normal 9 35" xfId="7566" xr:uid="{00000000-0005-0000-0000-00004E1D0000}"/>
    <cellStyle name="Normal 9 36" xfId="7567" xr:uid="{00000000-0005-0000-0000-00004F1D0000}"/>
    <cellStyle name="Normal 9 37" xfId="7568" xr:uid="{00000000-0005-0000-0000-0000501D0000}"/>
    <cellStyle name="Normal 9 38" xfId="7569" xr:uid="{00000000-0005-0000-0000-0000511D0000}"/>
    <cellStyle name="Normal 9 39" xfId="7570" xr:uid="{00000000-0005-0000-0000-0000521D0000}"/>
    <cellStyle name="Normal 9 4" xfId="7571" xr:uid="{00000000-0005-0000-0000-0000531D0000}"/>
    <cellStyle name="Normal 9 40" xfId="7572" xr:uid="{00000000-0005-0000-0000-0000541D0000}"/>
    <cellStyle name="Normal 9 41" xfId="7573" xr:uid="{00000000-0005-0000-0000-0000551D0000}"/>
    <cellStyle name="Normal 9 42" xfId="7574" xr:uid="{00000000-0005-0000-0000-0000561D0000}"/>
    <cellStyle name="Normal 9 43" xfId="7575" xr:uid="{00000000-0005-0000-0000-0000571D0000}"/>
    <cellStyle name="Normal 9 44" xfId="7576" xr:uid="{00000000-0005-0000-0000-0000581D0000}"/>
    <cellStyle name="Normal 9 45" xfId="7577" xr:uid="{00000000-0005-0000-0000-0000591D0000}"/>
    <cellStyle name="Normal 9 46" xfId="7578" xr:uid="{00000000-0005-0000-0000-00005A1D0000}"/>
    <cellStyle name="Normal 9 47" xfId="7579" xr:uid="{00000000-0005-0000-0000-00005B1D0000}"/>
    <cellStyle name="Normal 9 48" xfId="7580" xr:uid="{00000000-0005-0000-0000-00005C1D0000}"/>
    <cellStyle name="Normal 9 49" xfId="7581" xr:uid="{00000000-0005-0000-0000-00005D1D0000}"/>
    <cellStyle name="Normal 9 5" xfId="7582" xr:uid="{00000000-0005-0000-0000-00005E1D0000}"/>
    <cellStyle name="Normal 9 50" xfId="7583" xr:uid="{00000000-0005-0000-0000-00005F1D0000}"/>
    <cellStyle name="Normal 9 51" xfId="7584" xr:uid="{00000000-0005-0000-0000-0000601D0000}"/>
    <cellStyle name="Normal 9 52" xfId="7585" xr:uid="{00000000-0005-0000-0000-0000611D0000}"/>
    <cellStyle name="Normal 9 53" xfId="7586" xr:uid="{00000000-0005-0000-0000-0000621D0000}"/>
    <cellStyle name="Normal 9 54" xfId="7587" xr:uid="{00000000-0005-0000-0000-0000631D0000}"/>
    <cellStyle name="Normal 9 55" xfId="7588" xr:uid="{00000000-0005-0000-0000-0000641D0000}"/>
    <cellStyle name="Normal 9 56" xfId="7589" xr:uid="{00000000-0005-0000-0000-0000651D0000}"/>
    <cellStyle name="Normal 9 57" xfId="7590" xr:uid="{00000000-0005-0000-0000-0000661D0000}"/>
    <cellStyle name="Normal 9 58" xfId="7591" xr:uid="{00000000-0005-0000-0000-0000671D0000}"/>
    <cellStyle name="Normal 9 59" xfId="7592" xr:uid="{00000000-0005-0000-0000-0000681D0000}"/>
    <cellStyle name="Normal 9 6" xfId="7593" xr:uid="{00000000-0005-0000-0000-0000691D0000}"/>
    <cellStyle name="Normal 9 60" xfId="7594" xr:uid="{00000000-0005-0000-0000-00006A1D0000}"/>
    <cellStyle name="Normal 9 61" xfId="7595" xr:uid="{00000000-0005-0000-0000-00006B1D0000}"/>
    <cellStyle name="Normal 9 62" xfId="7596" xr:uid="{00000000-0005-0000-0000-00006C1D0000}"/>
    <cellStyle name="Normal 9 63" xfId="7597" xr:uid="{00000000-0005-0000-0000-00006D1D0000}"/>
    <cellStyle name="Normal 9 64" xfId="7598" xr:uid="{00000000-0005-0000-0000-00006E1D0000}"/>
    <cellStyle name="Normal 9 65" xfId="7599" xr:uid="{00000000-0005-0000-0000-00006F1D0000}"/>
    <cellStyle name="Normal 9 66" xfId="7600" xr:uid="{00000000-0005-0000-0000-0000701D0000}"/>
    <cellStyle name="Normal 9 67" xfId="7601" xr:uid="{00000000-0005-0000-0000-0000711D0000}"/>
    <cellStyle name="Normal 9 68" xfId="7602" xr:uid="{00000000-0005-0000-0000-0000721D0000}"/>
    <cellStyle name="Normal 9 69" xfId="7603" xr:uid="{00000000-0005-0000-0000-0000731D0000}"/>
    <cellStyle name="Normal 9 7" xfId="7604" xr:uid="{00000000-0005-0000-0000-0000741D0000}"/>
    <cellStyle name="Normal 9 70" xfId="7605" xr:uid="{00000000-0005-0000-0000-0000751D0000}"/>
    <cellStyle name="Normal 9 71" xfId="7606" xr:uid="{00000000-0005-0000-0000-0000761D0000}"/>
    <cellStyle name="Normal 9 72" xfId="7607" xr:uid="{00000000-0005-0000-0000-0000771D0000}"/>
    <cellStyle name="Normal 9 73" xfId="7608" xr:uid="{00000000-0005-0000-0000-0000781D0000}"/>
    <cellStyle name="Normal 9 74" xfId="7609" xr:uid="{00000000-0005-0000-0000-0000791D0000}"/>
    <cellStyle name="Normal 9 75" xfId="7610" xr:uid="{00000000-0005-0000-0000-00007A1D0000}"/>
    <cellStyle name="Normal 9 76" xfId="7611" xr:uid="{00000000-0005-0000-0000-00007B1D0000}"/>
    <cellStyle name="Normal 9 77" xfId="7612" xr:uid="{00000000-0005-0000-0000-00007C1D0000}"/>
    <cellStyle name="Normal 9 78" xfId="7613" xr:uid="{00000000-0005-0000-0000-00007D1D0000}"/>
    <cellStyle name="Normal 9 79" xfId="7614" xr:uid="{00000000-0005-0000-0000-00007E1D0000}"/>
    <cellStyle name="Normal 9 8" xfId="7615" xr:uid="{00000000-0005-0000-0000-00007F1D0000}"/>
    <cellStyle name="Normal 9 80" xfId="7616" xr:uid="{00000000-0005-0000-0000-0000801D0000}"/>
    <cellStyle name="Normal 9 81" xfId="7617" xr:uid="{00000000-0005-0000-0000-0000811D0000}"/>
    <cellStyle name="Normal 9 82" xfId="7618" xr:uid="{00000000-0005-0000-0000-0000821D0000}"/>
    <cellStyle name="Normal 9 83" xfId="7619" xr:uid="{00000000-0005-0000-0000-0000831D0000}"/>
    <cellStyle name="Normal 9 84" xfId="7620" xr:uid="{00000000-0005-0000-0000-0000841D0000}"/>
    <cellStyle name="Normal 9 85" xfId="7621" xr:uid="{00000000-0005-0000-0000-0000851D0000}"/>
    <cellStyle name="Normal 9 86" xfId="7622" xr:uid="{00000000-0005-0000-0000-0000861D0000}"/>
    <cellStyle name="Normal 9 87" xfId="7623" xr:uid="{00000000-0005-0000-0000-0000871D0000}"/>
    <cellStyle name="Normal 9 88" xfId="7624" xr:uid="{00000000-0005-0000-0000-0000881D0000}"/>
    <cellStyle name="Normal 9 89" xfId="7625" xr:uid="{00000000-0005-0000-0000-0000891D0000}"/>
    <cellStyle name="Normal 9 9" xfId="7626" xr:uid="{00000000-0005-0000-0000-00008A1D0000}"/>
    <cellStyle name="Normal 9 90" xfId="7627" xr:uid="{00000000-0005-0000-0000-00008B1D0000}"/>
    <cellStyle name="Normal 9 91" xfId="7628" xr:uid="{00000000-0005-0000-0000-00008C1D0000}"/>
    <cellStyle name="Normal 9 92" xfId="7537" xr:uid="{00000000-0005-0000-0000-0000311D0000}"/>
    <cellStyle name="Normal 90" xfId="7629" xr:uid="{00000000-0005-0000-0000-00008D1D0000}"/>
    <cellStyle name="Normal 90 2" xfId="7630" xr:uid="{00000000-0005-0000-0000-00008E1D0000}"/>
    <cellStyle name="Normal 90 3" xfId="7631" xr:uid="{00000000-0005-0000-0000-00008F1D0000}"/>
    <cellStyle name="Normal 91" xfId="7632" xr:uid="{00000000-0005-0000-0000-0000901D0000}"/>
    <cellStyle name="Normal 91 2" xfId="7633" xr:uid="{00000000-0005-0000-0000-0000911D0000}"/>
    <cellStyle name="Normal 92" xfId="7634" xr:uid="{00000000-0005-0000-0000-0000921D0000}"/>
    <cellStyle name="Normal 93" xfId="7635" xr:uid="{00000000-0005-0000-0000-0000931D0000}"/>
    <cellStyle name="Normal 94" xfId="7636" xr:uid="{00000000-0005-0000-0000-0000941D0000}"/>
    <cellStyle name="Normal 95" xfId="7637" xr:uid="{00000000-0005-0000-0000-0000951D0000}"/>
    <cellStyle name="Normal 95 2" xfId="7638" xr:uid="{00000000-0005-0000-0000-0000961D0000}"/>
    <cellStyle name="Normal 96" xfId="7639" xr:uid="{00000000-0005-0000-0000-0000971D0000}"/>
    <cellStyle name="Normal 97" xfId="7640" xr:uid="{00000000-0005-0000-0000-0000981D0000}"/>
    <cellStyle name="Normal 98" xfId="7641" xr:uid="{00000000-0005-0000-0000-0000991D0000}"/>
    <cellStyle name="Normal 99" xfId="7642" xr:uid="{00000000-0005-0000-0000-00009A1D0000}"/>
    <cellStyle name="Normal FICA" xfId="7643" xr:uid="{00000000-0005-0000-0000-00009B1D0000}"/>
    <cellStyle name="Normal FUI" xfId="7644" xr:uid="{00000000-0005-0000-0000-00009C1D0000}"/>
    <cellStyle name="Normal Other Benefits" xfId="7645" xr:uid="{00000000-0005-0000-0000-00009D1D0000}"/>
    <cellStyle name="Note 2" xfId="7646" xr:uid="{00000000-0005-0000-0000-00009E1D0000}"/>
    <cellStyle name="Note 2 2" xfId="7647" xr:uid="{00000000-0005-0000-0000-00009F1D0000}"/>
    <cellStyle name="Note 2 2 2" xfId="7648" xr:uid="{00000000-0005-0000-0000-0000A01D0000}"/>
    <cellStyle name="Note 2 2 3" xfId="7649" xr:uid="{00000000-0005-0000-0000-0000A11D0000}"/>
    <cellStyle name="Note 2 3" xfId="7650" xr:uid="{00000000-0005-0000-0000-0000A21D0000}"/>
    <cellStyle name="Note 2 3 2" xfId="7651" xr:uid="{00000000-0005-0000-0000-0000A31D0000}"/>
    <cellStyle name="Note 2 4" xfId="7652" xr:uid="{00000000-0005-0000-0000-0000A41D0000}"/>
    <cellStyle name="Note 2 4 2" xfId="7653" xr:uid="{00000000-0005-0000-0000-0000A51D0000}"/>
    <cellStyle name="Note 2 5" xfId="7654" xr:uid="{00000000-0005-0000-0000-0000A61D0000}"/>
    <cellStyle name="Note 2 5 2" xfId="7655" xr:uid="{00000000-0005-0000-0000-0000A71D0000}"/>
    <cellStyle name="Note 3" xfId="7656" xr:uid="{00000000-0005-0000-0000-0000A81D0000}"/>
    <cellStyle name="Note 3 2" xfId="7657" xr:uid="{00000000-0005-0000-0000-0000A91D0000}"/>
    <cellStyle name="Note 3 3" xfId="7658" xr:uid="{00000000-0005-0000-0000-0000AA1D0000}"/>
    <cellStyle name="Note 4" xfId="7659" xr:uid="{00000000-0005-0000-0000-0000AB1D0000}"/>
    <cellStyle name="Note 4 2" xfId="7660" xr:uid="{00000000-0005-0000-0000-0000AC1D0000}"/>
    <cellStyle name="Note 5" xfId="7661" xr:uid="{00000000-0005-0000-0000-0000AD1D0000}"/>
    <cellStyle name="Output 2" xfId="7662" xr:uid="{00000000-0005-0000-0000-0000AE1D0000}"/>
    <cellStyle name="Output 3" xfId="7663" xr:uid="{00000000-0005-0000-0000-0000AF1D0000}"/>
    <cellStyle name="Output 4" xfId="7664" xr:uid="{00000000-0005-0000-0000-0000B01D0000}"/>
    <cellStyle name="Output 5" xfId="7665" xr:uid="{00000000-0005-0000-0000-0000B11D0000}"/>
    <cellStyle name="Output 6" xfId="7666" xr:uid="{00000000-0005-0000-0000-0000B21D0000}"/>
    <cellStyle name="Output 7" xfId="7667" xr:uid="{00000000-0005-0000-0000-0000B31D0000}"/>
    <cellStyle name="Output Amounts" xfId="7668" xr:uid="{00000000-0005-0000-0000-0000B41D0000}"/>
    <cellStyle name="Output Column Headings" xfId="7669" xr:uid="{00000000-0005-0000-0000-0000B51D0000}"/>
    <cellStyle name="Output Line Items" xfId="7670" xr:uid="{00000000-0005-0000-0000-0000B61D0000}"/>
    <cellStyle name="Output Report Heading" xfId="7671" xr:uid="{00000000-0005-0000-0000-0000B71D0000}"/>
    <cellStyle name="Output Report Title" xfId="7672" xr:uid="{00000000-0005-0000-0000-0000B81D0000}"/>
    <cellStyle name="Percent" xfId="1" builtinId="5"/>
    <cellStyle name="Percent 10" xfId="18" xr:uid="{00000000-0005-0000-0000-000025000000}"/>
    <cellStyle name="Percent 10 2" xfId="7673" xr:uid="{00000000-0005-0000-0000-0000BB1D0000}"/>
    <cellStyle name="Percent 11" xfId="7674" xr:uid="{00000000-0005-0000-0000-0000BC1D0000}"/>
    <cellStyle name="Percent 11 2" xfId="7675" xr:uid="{00000000-0005-0000-0000-0000BD1D0000}"/>
    <cellStyle name="Percent 12" xfId="7676" xr:uid="{00000000-0005-0000-0000-0000BE1D0000}"/>
    <cellStyle name="Percent 12 2" xfId="7677" xr:uid="{00000000-0005-0000-0000-0000BF1D0000}"/>
    <cellStyle name="Percent 13" xfId="7678" xr:uid="{00000000-0005-0000-0000-0000C01D0000}"/>
    <cellStyle name="Percent 13 2" xfId="7679" xr:uid="{00000000-0005-0000-0000-0000C11D0000}"/>
    <cellStyle name="Percent 14" xfId="7680" xr:uid="{00000000-0005-0000-0000-0000C21D0000}"/>
    <cellStyle name="Percent 14 2" xfId="7681" xr:uid="{00000000-0005-0000-0000-0000C31D0000}"/>
    <cellStyle name="Percent 15" xfId="7682" xr:uid="{00000000-0005-0000-0000-0000C41D0000}"/>
    <cellStyle name="Percent 15 2" xfId="7683" xr:uid="{00000000-0005-0000-0000-0000C51D0000}"/>
    <cellStyle name="Percent 16" xfId="7684" xr:uid="{00000000-0005-0000-0000-0000C61D0000}"/>
    <cellStyle name="Percent 16 2" xfId="7685" xr:uid="{00000000-0005-0000-0000-0000C71D0000}"/>
    <cellStyle name="Percent 17" xfId="7686" xr:uid="{00000000-0005-0000-0000-0000C81D0000}"/>
    <cellStyle name="Percent 17 2" xfId="7687" xr:uid="{00000000-0005-0000-0000-0000C91D0000}"/>
    <cellStyle name="Percent 18" xfId="7688" xr:uid="{00000000-0005-0000-0000-0000CA1D0000}"/>
    <cellStyle name="Percent 18 2" xfId="7689" xr:uid="{00000000-0005-0000-0000-0000CB1D0000}"/>
    <cellStyle name="Percent 19" xfId="7690" xr:uid="{00000000-0005-0000-0000-0000CC1D0000}"/>
    <cellStyle name="Percent 19 2" xfId="7691" xr:uid="{00000000-0005-0000-0000-0000CD1D0000}"/>
    <cellStyle name="Percent 2" xfId="11" xr:uid="{00000000-0005-0000-0000-000026000000}"/>
    <cellStyle name="Percent 2 10" xfId="7692" xr:uid="{00000000-0005-0000-0000-0000CF1D0000}"/>
    <cellStyle name="Percent 2 10 2" xfId="7693" xr:uid="{00000000-0005-0000-0000-0000D01D0000}"/>
    <cellStyle name="Percent 2 10 2 2" xfId="7694" xr:uid="{00000000-0005-0000-0000-0000D11D0000}"/>
    <cellStyle name="Percent 2 10 2 3" xfId="7695" xr:uid="{00000000-0005-0000-0000-0000D21D0000}"/>
    <cellStyle name="Percent 2 10 3" xfId="7696" xr:uid="{00000000-0005-0000-0000-0000D31D0000}"/>
    <cellStyle name="Percent 2 100" xfId="7697" xr:uid="{00000000-0005-0000-0000-0000D41D0000}"/>
    <cellStyle name="Percent 2 101" xfId="7698" xr:uid="{00000000-0005-0000-0000-0000D51D0000}"/>
    <cellStyle name="Percent 2 102" xfId="7699" xr:uid="{00000000-0005-0000-0000-0000D61D0000}"/>
    <cellStyle name="Percent 2 103" xfId="7700" xr:uid="{00000000-0005-0000-0000-0000D71D0000}"/>
    <cellStyle name="Percent 2 104" xfId="7701" xr:uid="{00000000-0005-0000-0000-0000D81D0000}"/>
    <cellStyle name="Percent 2 105" xfId="7702" xr:uid="{00000000-0005-0000-0000-0000D91D0000}"/>
    <cellStyle name="Percent 2 106" xfId="7703" xr:uid="{00000000-0005-0000-0000-0000DA1D0000}"/>
    <cellStyle name="Percent 2 107" xfId="7704" xr:uid="{00000000-0005-0000-0000-0000DB1D0000}"/>
    <cellStyle name="Percent 2 108" xfId="7705" xr:uid="{00000000-0005-0000-0000-0000DC1D0000}"/>
    <cellStyle name="Percent 2 109" xfId="7706" xr:uid="{00000000-0005-0000-0000-0000DD1D0000}"/>
    <cellStyle name="Percent 2 11" xfId="7707" xr:uid="{00000000-0005-0000-0000-0000DE1D0000}"/>
    <cellStyle name="Percent 2 11 2" xfId="7708" xr:uid="{00000000-0005-0000-0000-0000DF1D0000}"/>
    <cellStyle name="Percent 2 11 2 2" xfId="7709" xr:uid="{00000000-0005-0000-0000-0000E01D0000}"/>
    <cellStyle name="Percent 2 11 2 3" xfId="7710" xr:uid="{00000000-0005-0000-0000-0000E11D0000}"/>
    <cellStyle name="Percent 2 11 3" xfId="7711" xr:uid="{00000000-0005-0000-0000-0000E21D0000}"/>
    <cellStyle name="Percent 2 110" xfId="7712" xr:uid="{00000000-0005-0000-0000-0000E31D0000}"/>
    <cellStyle name="Percent 2 111" xfId="7713" xr:uid="{00000000-0005-0000-0000-0000E41D0000}"/>
    <cellStyle name="Percent 2 112" xfId="7714" xr:uid="{00000000-0005-0000-0000-0000E51D0000}"/>
    <cellStyle name="Percent 2 113" xfId="7715" xr:uid="{00000000-0005-0000-0000-0000E61D0000}"/>
    <cellStyle name="Percent 2 114" xfId="7716" xr:uid="{00000000-0005-0000-0000-0000E71D0000}"/>
    <cellStyle name="Percent 2 115" xfId="7717" xr:uid="{00000000-0005-0000-0000-0000E81D0000}"/>
    <cellStyle name="Percent 2 116" xfId="7718" xr:uid="{00000000-0005-0000-0000-0000E91D0000}"/>
    <cellStyle name="Percent 2 117" xfId="7719" xr:uid="{00000000-0005-0000-0000-0000EA1D0000}"/>
    <cellStyle name="Percent 2 118" xfId="7720" xr:uid="{00000000-0005-0000-0000-0000EB1D0000}"/>
    <cellStyle name="Percent 2 119" xfId="7721" xr:uid="{00000000-0005-0000-0000-0000EC1D0000}"/>
    <cellStyle name="Percent 2 12" xfId="7722" xr:uid="{00000000-0005-0000-0000-0000ED1D0000}"/>
    <cellStyle name="Percent 2 12 2" xfId="7723" xr:uid="{00000000-0005-0000-0000-0000EE1D0000}"/>
    <cellStyle name="Percent 2 12 2 2" xfId="7724" xr:uid="{00000000-0005-0000-0000-0000EF1D0000}"/>
    <cellStyle name="Percent 2 12 2 3" xfId="7725" xr:uid="{00000000-0005-0000-0000-0000F01D0000}"/>
    <cellStyle name="Percent 2 12 3" xfId="7726" xr:uid="{00000000-0005-0000-0000-0000F11D0000}"/>
    <cellStyle name="Percent 2 120" xfId="7727" xr:uid="{00000000-0005-0000-0000-0000F21D0000}"/>
    <cellStyle name="Percent 2 121" xfId="7728" xr:uid="{00000000-0005-0000-0000-0000F31D0000}"/>
    <cellStyle name="Percent 2 122" xfId="7729" xr:uid="{00000000-0005-0000-0000-0000F41D0000}"/>
    <cellStyle name="Percent 2 123" xfId="7730" xr:uid="{00000000-0005-0000-0000-0000F51D0000}"/>
    <cellStyle name="Percent 2 124" xfId="7731" xr:uid="{00000000-0005-0000-0000-0000F61D0000}"/>
    <cellStyle name="Percent 2 125" xfId="7732" xr:uid="{00000000-0005-0000-0000-0000F71D0000}"/>
    <cellStyle name="Percent 2 126" xfId="7733" xr:uid="{00000000-0005-0000-0000-0000F81D0000}"/>
    <cellStyle name="Percent 2 127" xfId="7734" xr:uid="{00000000-0005-0000-0000-0000F91D0000}"/>
    <cellStyle name="Percent 2 128" xfId="7735" xr:uid="{00000000-0005-0000-0000-0000FA1D0000}"/>
    <cellStyle name="Percent 2 129" xfId="7736" xr:uid="{00000000-0005-0000-0000-0000FB1D0000}"/>
    <cellStyle name="Percent 2 13" xfId="7737" xr:uid="{00000000-0005-0000-0000-0000FC1D0000}"/>
    <cellStyle name="Percent 2 13 2" xfId="7738" xr:uid="{00000000-0005-0000-0000-0000FD1D0000}"/>
    <cellStyle name="Percent 2 13 2 2" xfId="7739" xr:uid="{00000000-0005-0000-0000-0000FE1D0000}"/>
    <cellStyle name="Percent 2 13 2 3" xfId="7740" xr:uid="{00000000-0005-0000-0000-0000FF1D0000}"/>
    <cellStyle name="Percent 2 13 3" xfId="7741" xr:uid="{00000000-0005-0000-0000-0000001E0000}"/>
    <cellStyle name="Percent 2 130" xfId="7742" xr:uid="{00000000-0005-0000-0000-0000011E0000}"/>
    <cellStyle name="Percent 2 131" xfId="7743" xr:uid="{00000000-0005-0000-0000-0000021E0000}"/>
    <cellStyle name="Percent 2 132" xfId="7744" xr:uid="{00000000-0005-0000-0000-0000031E0000}"/>
    <cellStyle name="Percent 2 133" xfId="7745" xr:uid="{00000000-0005-0000-0000-0000041E0000}"/>
    <cellStyle name="Percent 2 134" xfId="7746" xr:uid="{00000000-0005-0000-0000-0000051E0000}"/>
    <cellStyle name="Percent 2 135" xfId="7747" xr:uid="{00000000-0005-0000-0000-0000061E0000}"/>
    <cellStyle name="Percent 2 136" xfId="7748" xr:uid="{00000000-0005-0000-0000-0000071E0000}"/>
    <cellStyle name="Percent 2 137" xfId="7749" xr:uid="{00000000-0005-0000-0000-0000081E0000}"/>
    <cellStyle name="Percent 2 138" xfId="7750" xr:uid="{00000000-0005-0000-0000-0000091E0000}"/>
    <cellStyle name="Percent 2 139" xfId="7751" xr:uid="{00000000-0005-0000-0000-00000A1E0000}"/>
    <cellStyle name="Percent 2 14" xfId="7752" xr:uid="{00000000-0005-0000-0000-00000B1E0000}"/>
    <cellStyle name="Percent 2 14 2" xfId="7753" xr:uid="{00000000-0005-0000-0000-00000C1E0000}"/>
    <cellStyle name="Percent 2 14 2 2" xfId="7754" xr:uid="{00000000-0005-0000-0000-00000D1E0000}"/>
    <cellStyle name="Percent 2 14 2 3" xfId="7755" xr:uid="{00000000-0005-0000-0000-00000E1E0000}"/>
    <cellStyle name="Percent 2 14 3" xfId="7756" xr:uid="{00000000-0005-0000-0000-00000F1E0000}"/>
    <cellStyle name="Percent 2 140" xfId="7757" xr:uid="{00000000-0005-0000-0000-0000101E0000}"/>
    <cellStyle name="Percent 2 141" xfId="7758" xr:uid="{00000000-0005-0000-0000-0000111E0000}"/>
    <cellStyle name="Percent 2 142" xfId="7759" xr:uid="{00000000-0005-0000-0000-0000121E0000}"/>
    <cellStyle name="Percent 2 143" xfId="7760" xr:uid="{00000000-0005-0000-0000-0000131E0000}"/>
    <cellStyle name="Percent 2 144" xfId="7761" xr:uid="{00000000-0005-0000-0000-0000141E0000}"/>
    <cellStyle name="Percent 2 145" xfId="7762" xr:uid="{00000000-0005-0000-0000-0000151E0000}"/>
    <cellStyle name="Percent 2 146" xfId="7763" xr:uid="{00000000-0005-0000-0000-0000161E0000}"/>
    <cellStyle name="Percent 2 147" xfId="7764" xr:uid="{00000000-0005-0000-0000-0000171E0000}"/>
    <cellStyle name="Percent 2 148" xfId="7765" xr:uid="{00000000-0005-0000-0000-0000181E0000}"/>
    <cellStyle name="Percent 2 149" xfId="7766" xr:uid="{00000000-0005-0000-0000-0000191E0000}"/>
    <cellStyle name="Percent 2 15" xfId="7767" xr:uid="{00000000-0005-0000-0000-00001A1E0000}"/>
    <cellStyle name="Percent 2 15 2" xfId="7768" xr:uid="{00000000-0005-0000-0000-00001B1E0000}"/>
    <cellStyle name="Percent 2 15 2 2" xfId="7769" xr:uid="{00000000-0005-0000-0000-00001C1E0000}"/>
    <cellStyle name="Percent 2 15 2 3" xfId="7770" xr:uid="{00000000-0005-0000-0000-00001D1E0000}"/>
    <cellStyle name="Percent 2 15 3" xfId="7771" xr:uid="{00000000-0005-0000-0000-00001E1E0000}"/>
    <cellStyle name="Percent 2 150" xfId="7772" xr:uid="{00000000-0005-0000-0000-00001F1E0000}"/>
    <cellStyle name="Percent 2 151" xfId="7773" xr:uid="{00000000-0005-0000-0000-0000201E0000}"/>
    <cellStyle name="Percent 2 151 2" xfId="7774" xr:uid="{00000000-0005-0000-0000-0000211E0000}"/>
    <cellStyle name="Percent 2 152" xfId="7775" xr:uid="{00000000-0005-0000-0000-0000221E0000}"/>
    <cellStyle name="Percent 2 153" xfId="7776" xr:uid="{00000000-0005-0000-0000-0000231E0000}"/>
    <cellStyle name="Percent 2 154" xfId="7777" xr:uid="{00000000-0005-0000-0000-0000241E0000}"/>
    <cellStyle name="Percent 2 155" xfId="36" xr:uid="{00000000-0005-0000-0000-000027000000}"/>
    <cellStyle name="Percent 2 155 2" xfId="66" xr:uid="{00000000-0005-0000-0000-000027000000}"/>
    <cellStyle name="Percent 2 155 3" xfId="9448" xr:uid="{00000000-0005-0000-0000-0000251E0000}"/>
    <cellStyle name="Percent 2 156" xfId="74" xr:uid="{00000000-0005-0000-0000-0000CE1D0000}"/>
    <cellStyle name="Percent 2 16" xfId="84" xr:uid="{00000000-0005-0000-0000-0000261E0000}"/>
    <cellStyle name="Percent 2 16 2" xfId="7778" xr:uid="{00000000-0005-0000-0000-0000271E0000}"/>
    <cellStyle name="Percent 2 16 2 2" xfId="7779" xr:uid="{00000000-0005-0000-0000-0000281E0000}"/>
    <cellStyle name="Percent 2 16 2 3" xfId="7780" xr:uid="{00000000-0005-0000-0000-0000291E0000}"/>
    <cellStyle name="Percent 2 16 3" xfId="7781" xr:uid="{00000000-0005-0000-0000-00002A1E0000}"/>
    <cellStyle name="Percent 2 17" xfId="7782" xr:uid="{00000000-0005-0000-0000-00002B1E0000}"/>
    <cellStyle name="Percent 2 17 2" xfId="7783" xr:uid="{00000000-0005-0000-0000-00002C1E0000}"/>
    <cellStyle name="Percent 2 17 2 2" xfId="7784" xr:uid="{00000000-0005-0000-0000-00002D1E0000}"/>
    <cellStyle name="Percent 2 17 2 3" xfId="7785" xr:uid="{00000000-0005-0000-0000-00002E1E0000}"/>
    <cellStyle name="Percent 2 17 3" xfId="7786" xr:uid="{00000000-0005-0000-0000-00002F1E0000}"/>
    <cellStyle name="Percent 2 18" xfId="7787" xr:uid="{00000000-0005-0000-0000-0000301E0000}"/>
    <cellStyle name="Percent 2 18 2" xfId="7788" xr:uid="{00000000-0005-0000-0000-0000311E0000}"/>
    <cellStyle name="Percent 2 18 2 2" xfId="7789" xr:uid="{00000000-0005-0000-0000-0000321E0000}"/>
    <cellStyle name="Percent 2 18 2 3" xfId="7790" xr:uid="{00000000-0005-0000-0000-0000331E0000}"/>
    <cellStyle name="Percent 2 18 3" xfId="7791" xr:uid="{00000000-0005-0000-0000-0000341E0000}"/>
    <cellStyle name="Percent 2 19" xfId="7792" xr:uid="{00000000-0005-0000-0000-0000351E0000}"/>
    <cellStyle name="Percent 2 19 2" xfId="7793" xr:uid="{00000000-0005-0000-0000-0000361E0000}"/>
    <cellStyle name="Percent 2 19 2 2" xfId="7794" xr:uid="{00000000-0005-0000-0000-0000371E0000}"/>
    <cellStyle name="Percent 2 19 2 3" xfId="7795" xr:uid="{00000000-0005-0000-0000-0000381E0000}"/>
    <cellStyle name="Percent 2 19 3" xfId="7796" xr:uid="{00000000-0005-0000-0000-0000391E0000}"/>
    <cellStyle name="Percent 2 2" xfId="35" xr:uid="{00000000-0005-0000-0000-000028000000}"/>
    <cellStyle name="Percent 2 2 10" xfId="7798" xr:uid="{00000000-0005-0000-0000-00003B1E0000}"/>
    <cellStyle name="Percent 2 2 11" xfId="7799" xr:uid="{00000000-0005-0000-0000-00003C1E0000}"/>
    <cellStyle name="Percent 2 2 12" xfId="7800" xr:uid="{00000000-0005-0000-0000-00003D1E0000}"/>
    <cellStyle name="Percent 2 2 12 2" xfId="7801" xr:uid="{00000000-0005-0000-0000-00003E1E0000}"/>
    <cellStyle name="Percent 2 2 12 2 2" xfId="7802" xr:uid="{00000000-0005-0000-0000-00003F1E0000}"/>
    <cellStyle name="Percent 2 2 12 3" xfId="7803" xr:uid="{00000000-0005-0000-0000-0000401E0000}"/>
    <cellStyle name="Percent 2 2 12 4" xfId="7804" xr:uid="{00000000-0005-0000-0000-0000411E0000}"/>
    <cellStyle name="Percent 2 2 13" xfId="7805" xr:uid="{00000000-0005-0000-0000-0000421E0000}"/>
    <cellStyle name="Percent 2 2 13 2" xfId="7806" xr:uid="{00000000-0005-0000-0000-0000431E0000}"/>
    <cellStyle name="Percent 2 2 13 2 2" xfId="7807" xr:uid="{00000000-0005-0000-0000-0000441E0000}"/>
    <cellStyle name="Percent 2 2 13 3" xfId="7808" xr:uid="{00000000-0005-0000-0000-0000451E0000}"/>
    <cellStyle name="Percent 2 2 14" xfId="7809" xr:uid="{00000000-0005-0000-0000-0000461E0000}"/>
    <cellStyle name="Percent 2 2 14 2" xfId="7810" xr:uid="{00000000-0005-0000-0000-0000471E0000}"/>
    <cellStyle name="Percent 2 2 14 2 2" xfId="7811" xr:uid="{00000000-0005-0000-0000-0000481E0000}"/>
    <cellStyle name="Percent 2 2 14 3" xfId="7812" xr:uid="{00000000-0005-0000-0000-0000491E0000}"/>
    <cellStyle name="Percent 2 2 15" xfId="7813" xr:uid="{00000000-0005-0000-0000-00004A1E0000}"/>
    <cellStyle name="Percent 2 2 15 2" xfId="7814" xr:uid="{00000000-0005-0000-0000-00004B1E0000}"/>
    <cellStyle name="Percent 2 2 15 2 2" xfId="7815" xr:uid="{00000000-0005-0000-0000-00004C1E0000}"/>
    <cellStyle name="Percent 2 2 15 3" xfId="7816" xr:uid="{00000000-0005-0000-0000-00004D1E0000}"/>
    <cellStyle name="Percent 2 2 16" xfId="7817" xr:uid="{00000000-0005-0000-0000-00004E1E0000}"/>
    <cellStyle name="Percent 2 2 16 2" xfId="7818" xr:uid="{00000000-0005-0000-0000-00004F1E0000}"/>
    <cellStyle name="Percent 2 2 16 2 2" xfId="7819" xr:uid="{00000000-0005-0000-0000-0000501E0000}"/>
    <cellStyle name="Percent 2 2 16 3" xfId="7820" xr:uid="{00000000-0005-0000-0000-0000511E0000}"/>
    <cellStyle name="Percent 2 2 17" xfId="7821" xr:uid="{00000000-0005-0000-0000-0000521E0000}"/>
    <cellStyle name="Percent 2 2 17 2" xfId="7822" xr:uid="{00000000-0005-0000-0000-0000531E0000}"/>
    <cellStyle name="Percent 2 2 17 2 2" xfId="7823" xr:uid="{00000000-0005-0000-0000-0000541E0000}"/>
    <cellStyle name="Percent 2 2 17 3" xfId="7824" xr:uid="{00000000-0005-0000-0000-0000551E0000}"/>
    <cellStyle name="Percent 2 2 18" xfId="7825" xr:uid="{00000000-0005-0000-0000-0000561E0000}"/>
    <cellStyle name="Percent 2 2 18 2" xfId="7826" xr:uid="{00000000-0005-0000-0000-0000571E0000}"/>
    <cellStyle name="Percent 2 2 18 2 2" xfId="7827" xr:uid="{00000000-0005-0000-0000-0000581E0000}"/>
    <cellStyle name="Percent 2 2 18 3" xfId="7828" xr:uid="{00000000-0005-0000-0000-0000591E0000}"/>
    <cellStyle name="Percent 2 2 19" xfId="7829" xr:uid="{00000000-0005-0000-0000-00005A1E0000}"/>
    <cellStyle name="Percent 2 2 19 2" xfId="7830" xr:uid="{00000000-0005-0000-0000-00005B1E0000}"/>
    <cellStyle name="Percent 2 2 19 2 2" xfId="7831" xr:uid="{00000000-0005-0000-0000-00005C1E0000}"/>
    <cellStyle name="Percent 2 2 19 3" xfId="7832" xr:uid="{00000000-0005-0000-0000-00005D1E0000}"/>
    <cellStyle name="Percent 2 2 2" xfId="7833" xr:uid="{00000000-0005-0000-0000-00005E1E0000}"/>
    <cellStyle name="Percent 2 2 2 10" xfId="7834" xr:uid="{00000000-0005-0000-0000-00005F1E0000}"/>
    <cellStyle name="Percent 2 2 2 10 2" xfId="7835" xr:uid="{00000000-0005-0000-0000-0000601E0000}"/>
    <cellStyle name="Percent 2 2 2 10 2 2" xfId="7836" xr:uid="{00000000-0005-0000-0000-0000611E0000}"/>
    <cellStyle name="Percent 2 2 2 10 3" xfId="7837" xr:uid="{00000000-0005-0000-0000-0000621E0000}"/>
    <cellStyle name="Percent 2 2 2 11" xfId="7838" xr:uid="{00000000-0005-0000-0000-0000631E0000}"/>
    <cellStyle name="Percent 2 2 2 12" xfId="7839" xr:uid="{00000000-0005-0000-0000-0000641E0000}"/>
    <cellStyle name="Percent 2 2 2 13" xfId="7840" xr:uid="{00000000-0005-0000-0000-0000651E0000}"/>
    <cellStyle name="Percent 2 2 2 14" xfId="7841" xr:uid="{00000000-0005-0000-0000-0000661E0000}"/>
    <cellStyle name="Percent 2 2 2 15" xfId="7842" xr:uid="{00000000-0005-0000-0000-0000671E0000}"/>
    <cellStyle name="Percent 2 2 2 16" xfId="7843" xr:uid="{00000000-0005-0000-0000-0000681E0000}"/>
    <cellStyle name="Percent 2 2 2 17" xfId="7844" xr:uid="{00000000-0005-0000-0000-0000691E0000}"/>
    <cellStyle name="Percent 2 2 2 18" xfId="7845" xr:uid="{00000000-0005-0000-0000-00006A1E0000}"/>
    <cellStyle name="Percent 2 2 2 19" xfId="7846" xr:uid="{00000000-0005-0000-0000-00006B1E0000}"/>
    <cellStyle name="Percent 2 2 2 2" xfId="7847" xr:uid="{00000000-0005-0000-0000-00006C1E0000}"/>
    <cellStyle name="Percent 2 2 2 2 10" xfId="7848" xr:uid="{00000000-0005-0000-0000-00006D1E0000}"/>
    <cellStyle name="Percent 2 2 2 2 11" xfId="7849" xr:uid="{00000000-0005-0000-0000-00006E1E0000}"/>
    <cellStyle name="Percent 2 2 2 2 11 2" xfId="7850" xr:uid="{00000000-0005-0000-0000-00006F1E0000}"/>
    <cellStyle name="Percent 2 2 2 2 11 2 2" xfId="7851" xr:uid="{00000000-0005-0000-0000-0000701E0000}"/>
    <cellStyle name="Percent 2 2 2 2 11 3" xfId="7852" xr:uid="{00000000-0005-0000-0000-0000711E0000}"/>
    <cellStyle name="Percent 2 2 2 2 12" xfId="7853" xr:uid="{00000000-0005-0000-0000-0000721E0000}"/>
    <cellStyle name="Percent 2 2 2 2 12 2" xfId="7854" xr:uid="{00000000-0005-0000-0000-0000731E0000}"/>
    <cellStyle name="Percent 2 2 2 2 12 2 2" xfId="7855" xr:uid="{00000000-0005-0000-0000-0000741E0000}"/>
    <cellStyle name="Percent 2 2 2 2 12 3" xfId="7856" xr:uid="{00000000-0005-0000-0000-0000751E0000}"/>
    <cellStyle name="Percent 2 2 2 2 13" xfId="7857" xr:uid="{00000000-0005-0000-0000-0000761E0000}"/>
    <cellStyle name="Percent 2 2 2 2 13 2" xfId="7858" xr:uid="{00000000-0005-0000-0000-0000771E0000}"/>
    <cellStyle name="Percent 2 2 2 2 13 2 2" xfId="7859" xr:uid="{00000000-0005-0000-0000-0000781E0000}"/>
    <cellStyle name="Percent 2 2 2 2 13 3" xfId="7860" xr:uid="{00000000-0005-0000-0000-0000791E0000}"/>
    <cellStyle name="Percent 2 2 2 2 14" xfId="7861" xr:uid="{00000000-0005-0000-0000-00007A1E0000}"/>
    <cellStyle name="Percent 2 2 2 2 14 2" xfId="7862" xr:uid="{00000000-0005-0000-0000-00007B1E0000}"/>
    <cellStyle name="Percent 2 2 2 2 14 2 2" xfId="7863" xr:uid="{00000000-0005-0000-0000-00007C1E0000}"/>
    <cellStyle name="Percent 2 2 2 2 14 3" xfId="7864" xr:uid="{00000000-0005-0000-0000-00007D1E0000}"/>
    <cellStyle name="Percent 2 2 2 2 15" xfId="7865" xr:uid="{00000000-0005-0000-0000-00007E1E0000}"/>
    <cellStyle name="Percent 2 2 2 2 15 2" xfId="7866" xr:uid="{00000000-0005-0000-0000-00007F1E0000}"/>
    <cellStyle name="Percent 2 2 2 2 15 2 2" xfId="7867" xr:uid="{00000000-0005-0000-0000-0000801E0000}"/>
    <cellStyle name="Percent 2 2 2 2 15 3" xfId="7868" xr:uid="{00000000-0005-0000-0000-0000811E0000}"/>
    <cellStyle name="Percent 2 2 2 2 16" xfId="7869" xr:uid="{00000000-0005-0000-0000-0000821E0000}"/>
    <cellStyle name="Percent 2 2 2 2 16 2" xfId="7870" xr:uid="{00000000-0005-0000-0000-0000831E0000}"/>
    <cellStyle name="Percent 2 2 2 2 16 2 2" xfId="7871" xr:uid="{00000000-0005-0000-0000-0000841E0000}"/>
    <cellStyle name="Percent 2 2 2 2 16 3" xfId="7872" xr:uid="{00000000-0005-0000-0000-0000851E0000}"/>
    <cellStyle name="Percent 2 2 2 2 17" xfId="7873" xr:uid="{00000000-0005-0000-0000-0000861E0000}"/>
    <cellStyle name="Percent 2 2 2 2 17 2" xfId="7874" xr:uid="{00000000-0005-0000-0000-0000871E0000}"/>
    <cellStyle name="Percent 2 2 2 2 17 2 2" xfId="7875" xr:uid="{00000000-0005-0000-0000-0000881E0000}"/>
    <cellStyle name="Percent 2 2 2 2 17 3" xfId="7876" xr:uid="{00000000-0005-0000-0000-0000891E0000}"/>
    <cellStyle name="Percent 2 2 2 2 18" xfId="7877" xr:uid="{00000000-0005-0000-0000-00008A1E0000}"/>
    <cellStyle name="Percent 2 2 2 2 18 2" xfId="7878" xr:uid="{00000000-0005-0000-0000-00008B1E0000}"/>
    <cellStyle name="Percent 2 2 2 2 18 2 2" xfId="7879" xr:uid="{00000000-0005-0000-0000-00008C1E0000}"/>
    <cellStyle name="Percent 2 2 2 2 18 3" xfId="7880" xr:uid="{00000000-0005-0000-0000-00008D1E0000}"/>
    <cellStyle name="Percent 2 2 2 2 19" xfId="7881" xr:uid="{00000000-0005-0000-0000-00008E1E0000}"/>
    <cellStyle name="Percent 2 2 2 2 19 2" xfId="7882" xr:uid="{00000000-0005-0000-0000-00008F1E0000}"/>
    <cellStyle name="Percent 2 2 2 2 19 2 2" xfId="7883" xr:uid="{00000000-0005-0000-0000-0000901E0000}"/>
    <cellStyle name="Percent 2 2 2 2 19 3" xfId="7884" xr:uid="{00000000-0005-0000-0000-0000911E0000}"/>
    <cellStyle name="Percent 2 2 2 2 2" xfId="7885" xr:uid="{00000000-0005-0000-0000-0000921E0000}"/>
    <cellStyle name="Percent 2 2 2 2 2 10" xfId="7886" xr:uid="{00000000-0005-0000-0000-0000931E0000}"/>
    <cellStyle name="Percent 2 2 2 2 2 11" xfId="7887" xr:uid="{00000000-0005-0000-0000-0000941E0000}"/>
    <cellStyle name="Percent 2 2 2 2 2 12" xfId="7888" xr:uid="{00000000-0005-0000-0000-0000951E0000}"/>
    <cellStyle name="Percent 2 2 2 2 2 13" xfId="7889" xr:uid="{00000000-0005-0000-0000-0000961E0000}"/>
    <cellStyle name="Percent 2 2 2 2 2 14" xfId="7890" xr:uid="{00000000-0005-0000-0000-0000971E0000}"/>
    <cellStyle name="Percent 2 2 2 2 2 15" xfId="7891" xr:uid="{00000000-0005-0000-0000-0000981E0000}"/>
    <cellStyle name="Percent 2 2 2 2 2 16" xfId="7892" xr:uid="{00000000-0005-0000-0000-0000991E0000}"/>
    <cellStyle name="Percent 2 2 2 2 2 17" xfId="7893" xr:uid="{00000000-0005-0000-0000-00009A1E0000}"/>
    <cellStyle name="Percent 2 2 2 2 2 18" xfId="7894" xr:uid="{00000000-0005-0000-0000-00009B1E0000}"/>
    <cellStyle name="Percent 2 2 2 2 2 19" xfId="7895" xr:uid="{00000000-0005-0000-0000-00009C1E0000}"/>
    <cellStyle name="Percent 2 2 2 2 2 19 2" xfId="7896" xr:uid="{00000000-0005-0000-0000-00009D1E0000}"/>
    <cellStyle name="Percent 2 2 2 2 2 2" xfId="7897" xr:uid="{00000000-0005-0000-0000-00009E1E0000}"/>
    <cellStyle name="Percent 2 2 2 2 2 20" xfId="7898" xr:uid="{00000000-0005-0000-0000-00009F1E0000}"/>
    <cellStyle name="Percent 2 2 2 2 2 3" xfId="7899" xr:uid="{00000000-0005-0000-0000-0000A01E0000}"/>
    <cellStyle name="Percent 2 2 2 2 2 4" xfId="7900" xr:uid="{00000000-0005-0000-0000-0000A11E0000}"/>
    <cellStyle name="Percent 2 2 2 2 2 5" xfId="7901" xr:uid="{00000000-0005-0000-0000-0000A21E0000}"/>
    <cellStyle name="Percent 2 2 2 2 2 6" xfId="7902" xr:uid="{00000000-0005-0000-0000-0000A31E0000}"/>
    <cellStyle name="Percent 2 2 2 2 2 7" xfId="7903" xr:uid="{00000000-0005-0000-0000-0000A41E0000}"/>
    <cellStyle name="Percent 2 2 2 2 2 8" xfId="7904" xr:uid="{00000000-0005-0000-0000-0000A51E0000}"/>
    <cellStyle name="Percent 2 2 2 2 2 9" xfId="7905" xr:uid="{00000000-0005-0000-0000-0000A61E0000}"/>
    <cellStyle name="Percent 2 2 2 2 20" xfId="7906" xr:uid="{00000000-0005-0000-0000-0000A71E0000}"/>
    <cellStyle name="Percent 2 2 2 2 20 2" xfId="7907" xr:uid="{00000000-0005-0000-0000-0000A81E0000}"/>
    <cellStyle name="Percent 2 2 2 2 20 2 2" xfId="7908" xr:uid="{00000000-0005-0000-0000-0000A91E0000}"/>
    <cellStyle name="Percent 2 2 2 2 20 3" xfId="7909" xr:uid="{00000000-0005-0000-0000-0000AA1E0000}"/>
    <cellStyle name="Percent 2 2 2 2 21" xfId="7910" xr:uid="{00000000-0005-0000-0000-0000AB1E0000}"/>
    <cellStyle name="Percent 2 2 2 2 21 2" xfId="7911" xr:uid="{00000000-0005-0000-0000-0000AC1E0000}"/>
    <cellStyle name="Percent 2 2 2 2 21 2 2" xfId="7912" xr:uid="{00000000-0005-0000-0000-0000AD1E0000}"/>
    <cellStyle name="Percent 2 2 2 2 21 3" xfId="7913" xr:uid="{00000000-0005-0000-0000-0000AE1E0000}"/>
    <cellStyle name="Percent 2 2 2 2 22" xfId="7914" xr:uid="{00000000-0005-0000-0000-0000AF1E0000}"/>
    <cellStyle name="Percent 2 2 2 2 22 2" xfId="7915" xr:uid="{00000000-0005-0000-0000-0000B01E0000}"/>
    <cellStyle name="Percent 2 2 2 2 22 2 2" xfId="7916" xr:uid="{00000000-0005-0000-0000-0000B11E0000}"/>
    <cellStyle name="Percent 2 2 2 2 22 3" xfId="7917" xr:uid="{00000000-0005-0000-0000-0000B21E0000}"/>
    <cellStyle name="Percent 2 2 2 2 23" xfId="7918" xr:uid="{00000000-0005-0000-0000-0000B31E0000}"/>
    <cellStyle name="Percent 2 2 2 2 23 2" xfId="7919" xr:uid="{00000000-0005-0000-0000-0000B41E0000}"/>
    <cellStyle name="Percent 2 2 2 2 23 2 2" xfId="7920" xr:uid="{00000000-0005-0000-0000-0000B51E0000}"/>
    <cellStyle name="Percent 2 2 2 2 23 3" xfId="7921" xr:uid="{00000000-0005-0000-0000-0000B61E0000}"/>
    <cellStyle name="Percent 2 2 2 2 24" xfId="7922" xr:uid="{00000000-0005-0000-0000-0000B71E0000}"/>
    <cellStyle name="Percent 2 2 2 2 24 2" xfId="7923" xr:uid="{00000000-0005-0000-0000-0000B81E0000}"/>
    <cellStyle name="Percent 2 2 2 2 24 2 2" xfId="7924" xr:uid="{00000000-0005-0000-0000-0000B91E0000}"/>
    <cellStyle name="Percent 2 2 2 2 24 3" xfId="7925" xr:uid="{00000000-0005-0000-0000-0000BA1E0000}"/>
    <cellStyle name="Percent 2 2 2 2 25" xfId="7926" xr:uid="{00000000-0005-0000-0000-0000BB1E0000}"/>
    <cellStyle name="Percent 2 2 2 2 25 2" xfId="7927" xr:uid="{00000000-0005-0000-0000-0000BC1E0000}"/>
    <cellStyle name="Percent 2 2 2 2 25 2 2" xfId="7928" xr:uid="{00000000-0005-0000-0000-0000BD1E0000}"/>
    <cellStyle name="Percent 2 2 2 2 25 3" xfId="7929" xr:uid="{00000000-0005-0000-0000-0000BE1E0000}"/>
    <cellStyle name="Percent 2 2 2 2 26" xfId="7930" xr:uid="{00000000-0005-0000-0000-0000BF1E0000}"/>
    <cellStyle name="Percent 2 2 2 2 26 2" xfId="7931" xr:uid="{00000000-0005-0000-0000-0000C01E0000}"/>
    <cellStyle name="Percent 2 2 2 2 26 2 2" xfId="7932" xr:uid="{00000000-0005-0000-0000-0000C11E0000}"/>
    <cellStyle name="Percent 2 2 2 2 26 3" xfId="7933" xr:uid="{00000000-0005-0000-0000-0000C21E0000}"/>
    <cellStyle name="Percent 2 2 2 2 3" xfId="7934" xr:uid="{00000000-0005-0000-0000-0000C31E0000}"/>
    <cellStyle name="Percent 2 2 2 2 4" xfId="7935" xr:uid="{00000000-0005-0000-0000-0000C41E0000}"/>
    <cellStyle name="Percent 2 2 2 2 5" xfId="7936" xr:uid="{00000000-0005-0000-0000-0000C51E0000}"/>
    <cellStyle name="Percent 2 2 2 2 6" xfId="7937" xr:uid="{00000000-0005-0000-0000-0000C61E0000}"/>
    <cellStyle name="Percent 2 2 2 2 7" xfId="7938" xr:uid="{00000000-0005-0000-0000-0000C71E0000}"/>
    <cellStyle name="Percent 2 2 2 2 8" xfId="7939" xr:uid="{00000000-0005-0000-0000-0000C81E0000}"/>
    <cellStyle name="Percent 2 2 2 2 9" xfId="7940" xr:uid="{00000000-0005-0000-0000-0000C91E0000}"/>
    <cellStyle name="Percent 2 2 2 20" xfId="7941" xr:uid="{00000000-0005-0000-0000-0000CA1E0000}"/>
    <cellStyle name="Percent 2 2 2 21" xfId="7942" xr:uid="{00000000-0005-0000-0000-0000CB1E0000}"/>
    <cellStyle name="Percent 2 2 2 22" xfId="7943" xr:uid="{00000000-0005-0000-0000-0000CC1E0000}"/>
    <cellStyle name="Percent 2 2 2 23" xfId="7944" xr:uid="{00000000-0005-0000-0000-0000CD1E0000}"/>
    <cellStyle name="Percent 2 2 2 24" xfId="7945" xr:uid="{00000000-0005-0000-0000-0000CE1E0000}"/>
    <cellStyle name="Percent 2 2 2 25" xfId="7946" xr:uid="{00000000-0005-0000-0000-0000CF1E0000}"/>
    <cellStyle name="Percent 2 2 2 26" xfId="7947" xr:uid="{00000000-0005-0000-0000-0000D01E0000}"/>
    <cellStyle name="Percent 2 2 2 27" xfId="7948" xr:uid="{00000000-0005-0000-0000-0000D11E0000}"/>
    <cellStyle name="Percent 2 2 2 28" xfId="7949" xr:uid="{00000000-0005-0000-0000-0000D21E0000}"/>
    <cellStyle name="Percent 2 2 2 3" xfId="7950" xr:uid="{00000000-0005-0000-0000-0000D31E0000}"/>
    <cellStyle name="Percent 2 2 2 3 2" xfId="7951" xr:uid="{00000000-0005-0000-0000-0000D41E0000}"/>
    <cellStyle name="Percent 2 2 2 3 2 2" xfId="7952" xr:uid="{00000000-0005-0000-0000-0000D51E0000}"/>
    <cellStyle name="Percent 2 2 2 3 3" xfId="7953" xr:uid="{00000000-0005-0000-0000-0000D61E0000}"/>
    <cellStyle name="Percent 2 2 2 4" xfId="7954" xr:uid="{00000000-0005-0000-0000-0000D71E0000}"/>
    <cellStyle name="Percent 2 2 2 4 2" xfId="7955" xr:uid="{00000000-0005-0000-0000-0000D81E0000}"/>
    <cellStyle name="Percent 2 2 2 4 2 2" xfId="7956" xr:uid="{00000000-0005-0000-0000-0000D91E0000}"/>
    <cellStyle name="Percent 2 2 2 4 3" xfId="7957" xr:uid="{00000000-0005-0000-0000-0000DA1E0000}"/>
    <cellStyle name="Percent 2 2 2 5" xfId="7958" xr:uid="{00000000-0005-0000-0000-0000DB1E0000}"/>
    <cellStyle name="Percent 2 2 2 5 2" xfId="7959" xr:uid="{00000000-0005-0000-0000-0000DC1E0000}"/>
    <cellStyle name="Percent 2 2 2 5 2 2" xfId="7960" xr:uid="{00000000-0005-0000-0000-0000DD1E0000}"/>
    <cellStyle name="Percent 2 2 2 5 3" xfId="7961" xr:uid="{00000000-0005-0000-0000-0000DE1E0000}"/>
    <cellStyle name="Percent 2 2 2 6" xfId="7962" xr:uid="{00000000-0005-0000-0000-0000DF1E0000}"/>
    <cellStyle name="Percent 2 2 2 6 2" xfId="7963" xr:uid="{00000000-0005-0000-0000-0000E01E0000}"/>
    <cellStyle name="Percent 2 2 2 6 2 2" xfId="7964" xr:uid="{00000000-0005-0000-0000-0000E11E0000}"/>
    <cellStyle name="Percent 2 2 2 6 3" xfId="7965" xr:uid="{00000000-0005-0000-0000-0000E21E0000}"/>
    <cellStyle name="Percent 2 2 2 7" xfId="7966" xr:uid="{00000000-0005-0000-0000-0000E31E0000}"/>
    <cellStyle name="Percent 2 2 2 7 2" xfId="7967" xr:uid="{00000000-0005-0000-0000-0000E41E0000}"/>
    <cellStyle name="Percent 2 2 2 7 2 2" xfId="7968" xr:uid="{00000000-0005-0000-0000-0000E51E0000}"/>
    <cellStyle name="Percent 2 2 2 7 3" xfId="7969" xr:uid="{00000000-0005-0000-0000-0000E61E0000}"/>
    <cellStyle name="Percent 2 2 2 8" xfId="7970" xr:uid="{00000000-0005-0000-0000-0000E71E0000}"/>
    <cellStyle name="Percent 2 2 2 8 2" xfId="7971" xr:uid="{00000000-0005-0000-0000-0000E81E0000}"/>
    <cellStyle name="Percent 2 2 2 8 2 2" xfId="7972" xr:uid="{00000000-0005-0000-0000-0000E91E0000}"/>
    <cellStyle name="Percent 2 2 2 8 3" xfId="7973" xr:uid="{00000000-0005-0000-0000-0000EA1E0000}"/>
    <cellStyle name="Percent 2 2 2 9" xfId="7974" xr:uid="{00000000-0005-0000-0000-0000EB1E0000}"/>
    <cellStyle name="Percent 2 2 2 9 2" xfId="7975" xr:uid="{00000000-0005-0000-0000-0000EC1E0000}"/>
    <cellStyle name="Percent 2 2 2 9 2 2" xfId="7976" xr:uid="{00000000-0005-0000-0000-0000ED1E0000}"/>
    <cellStyle name="Percent 2 2 2 9 3" xfId="7977" xr:uid="{00000000-0005-0000-0000-0000EE1E0000}"/>
    <cellStyle name="Percent 2 2 20" xfId="7978" xr:uid="{00000000-0005-0000-0000-0000EF1E0000}"/>
    <cellStyle name="Percent 2 2 20 2" xfId="7979" xr:uid="{00000000-0005-0000-0000-0000F01E0000}"/>
    <cellStyle name="Percent 2 2 20 2 2" xfId="7980" xr:uid="{00000000-0005-0000-0000-0000F11E0000}"/>
    <cellStyle name="Percent 2 2 20 3" xfId="7981" xr:uid="{00000000-0005-0000-0000-0000F21E0000}"/>
    <cellStyle name="Percent 2 2 21" xfId="7982" xr:uid="{00000000-0005-0000-0000-0000F31E0000}"/>
    <cellStyle name="Percent 2 2 21 2" xfId="7983" xr:uid="{00000000-0005-0000-0000-0000F41E0000}"/>
    <cellStyle name="Percent 2 2 21 2 2" xfId="7984" xr:uid="{00000000-0005-0000-0000-0000F51E0000}"/>
    <cellStyle name="Percent 2 2 21 3" xfId="7985" xr:uid="{00000000-0005-0000-0000-0000F61E0000}"/>
    <cellStyle name="Percent 2 2 22" xfId="7986" xr:uid="{00000000-0005-0000-0000-0000F71E0000}"/>
    <cellStyle name="Percent 2 2 22 2" xfId="7987" xr:uid="{00000000-0005-0000-0000-0000F81E0000}"/>
    <cellStyle name="Percent 2 2 22 2 2" xfId="7988" xr:uid="{00000000-0005-0000-0000-0000F91E0000}"/>
    <cellStyle name="Percent 2 2 22 3" xfId="7989" xr:uid="{00000000-0005-0000-0000-0000FA1E0000}"/>
    <cellStyle name="Percent 2 2 23" xfId="7990" xr:uid="{00000000-0005-0000-0000-0000FB1E0000}"/>
    <cellStyle name="Percent 2 2 23 2" xfId="7991" xr:uid="{00000000-0005-0000-0000-0000FC1E0000}"/>
    <cellStyle name="Percent 2 2 23 2 2" xfId="7992" xr:uid="{00000000-0005-0000-0000-0000FD1E0000}"/>
    <cellStyle name="Percent 2 2 23 3" xfId="7993" xr:uid="{00000000-0005-0000-0000-0000FE1E0000}"/>
    <cellStyle name="Percent 2 2 24" xfId="7994" xr:uid="{00000000-0005-0000-0000-0000FF1E0000}"/>
    <cellStyle name="Percent 2 2 24 2" xfId="7995" xr:uid="{00000000-0005-0000-0000-0000001F0000}"/>
    <cellStyle name="Percent 2 2 24 2 2" xfId="7996" xr:uid="{00000000-0005-0000-0000-0000011F0000}"/>
    <cellStyle name="Percent 2 2 24 3" xfId="7997" xr:uid="{00000000-0005-0000-0000-0000021F0000}"/>
    <cellStyle name="Percent 2 2 25" xfId="7998" xr:uid="{00000000-0005-0000-0000-0000031F0000}"/>
    <cellStyle name="Percent 2 2 25 2" xfId="7999" xr:uid="{00000000-0005-0000-0000-0000041F0000}"/>
    <cellStyle name="Percent 2 2 25 2 2" xfId="8000" xr:uid="{00000000-0005-0000-0000-0000051F0000}"/>
    <cellStyle name="Percent 2 2 25 3" xfId="8001" xr:uid="{00000000-0005-0000-0000-0000061F0000}"/>
    <cellStyle name="Percent 2 2 26" xfId="8002" xr:uid="{00000000-0005-0000-0000-0000071F0000}"/>
    <cellStyle name="Percent 2 2 26 2" xfId="8003" xr:uid="{00000000-0005-0000-0000-0000081F0000}"/>
    <cellStyle name="Percent 2 2 26 2 2" xfId="8004" xr:uid="{00000000-0005-0000-0000-0000091F0000}"/>
    <cellStyle name="Percent 2 2 26 3" xfId="8005" xr:uid="{00000000-0005-0000-0000-00000A1F0000}"/>
    <cellStyle name="Percent 2 2 27" xfId="8006" xr:uid="{00000000-0005-0000-0000-00000B1F0000}"/>
    <cellStyle name="Percent 2 2 27 2" xfId="8007" xr:uid="{00000000-0005-0000-0000-00000C1F0000}"/>
    <cellStyle name="Percent 2 2 27 2 2" xfId="8008" xr:uid="{00000000-0005-0000-0000-00000D1F0000}"/>
    <cellStyle name="Percent 2 2 27 3" xfId="8009" xr:uid="{00000000-0005-0000-0000-00000E1F0000}"/>
    <cellStyle name="Percent 2 2 28" xfId="8010" xr:uid="{00000000-0005-0000-0000-00000F1F0000}"/>
    <cellStyle name="Percent 2 2 28 2" xfId="8011" xr:uid="{00000000-0005-0000-0000-0000101F0000}"/>
    <cellStyle name="Percent 2 2 28 3" xfId="8012" xr:uid="{00000000-0005-0000-0000-0000111F0000}"/>
    <cellStyle name="Percent 2 2 29" xfId="8013" xr:uid="{00000000-0005-0000-0000-0000121F0000}"/>
    <cellStyle name="Percent 2 2 3" xfId="8014" xr:uid="{00000000-0005-0000-0000-0000131F0000}"/>
    <cellStyle name="Percent 2 2 3 2" xfId="8015" xr:uid="{00000000-0005-0000-0000-0000141F0000}"/>
    <cellStyle name="Percent 2 2 3 2 2" xfId="8016" xr:uid="{00000000-0005-0000-0000-0000151F0000}"/>
    <cellStyle name="Percent 2 2 3 2 3" xfId="8017" xr:uid="{00000000-0005-0000-0000-0000161F0000}"/>
    <cellStyle name="Percent 2 2 3 3" xfId="8018" xr:uid="{00000000-0005-0000-0000-0000171F0000}"/>
    <cellStyle name="Percent 2 2 30" xfId="7797" xr:uid="{00000000-0005-0000-0000-00003A1E0000}"/>
    <cellStyle name="Percent 2 2 4" xfId="8019" xr:uid="{00000000-0005-0000-0000-0000181F0000}"/>
    <cellStyle name="Percent 2 2 4 2" xfId="8020" xr:uid="{00000000-0005-0000-0000-0000191F0000}"/>
    <cellStyle name="Percent 2 2 4 2 2" xfId="8021" xr:uid="{00000000-0005-0000-0000-00001A1F0000}"/>
    <cellStyle name="Percent 2 2 4 2 3" xfId="8022" xr:uid="{00000000-0005-0000-0000-00001B1F0000}"/>
    <cellStyle name="Percent 2 2 4 3" xfId="8023" xr:uid="{00000000-0005-0000-0000-00001C1F0000}"/>
    <cellStyle name="Percent 2 2 5" xfId="8024" xr:uid="{00000000-0005-0000-0000-00001D1F0000}"/>
    <cellStyle name="Percent 2 2 5 2" xfId="8025" xr:uid="{00000000-0005-0000-0000-00001E1F0000}"/>
    <cellStyle name="Percent 2 2 5 2 2" xfId="8026" xr:uid="{00000000-0005-0000-0000-00001F1F0000}"/>
    <cellStyle name="Percent 2 2 5 2 3" xfId="8027" xr:uid="{00000000-0005-0000-0000-0000201F0000}"/>
    <cellStyle name="Percent 2 2 5 3" xfId="8028" xr:uid="{00000000-0005-0000-0000-0000211F0000}"/>
    <cellStyle name="Percent 2 2 6" xfId="8029" xr:uid="{00000000-0005-0000-0000-0000221F0000}"/>
    <cellStyle name="Percent 2 2 6 2" xfId="8030" xr:uid="{00000000-0005-0000-0000-0000231F0000}"/>
    <cellStyle name="Percent 2 2 6 2 2" xfId="8031" xr:uid="{00000000-0005-0000-0000-0000241F0000}"/>
    <cellStyle name="Percent 2 2 6 2 3" xfId="8032" xr:uid="{00000000-0005-0000-0000-0000251F0000}"/>
    <cellStyle name="Percent 2 2 6 3" xfId="8033" xr:uid="{00000000-0005-0000-0000-0000261F0000}"/>
    <cellStyle name="Percent 2 2 7" xfId="8034" xr:uid="{00000000-0005-0000-0000-0000271F0000}"/>
    <cellStyle name="Percent 2 2 7 2" xfId="8035" xr:uid="{00000000-0005-0000-0000-0000281F0000}"/>
    <cellStyle name="Percent 2 2 7 2 2" xfId="8036" xr:uid="{00000000-0005-0000-0000-0000291F0000}"/>
    <cellStyle name="Percent 2 2 7 2 3" xfId="8037" xr:uid="{00000000-0005-0000-0000-00002A1F0000}"/>
    <cellStyle name="Percent 2 2 7 3" xfId="8038" xr:uid="{00000000-0005-0000-0000-00002B1F0000}"/>
    <cellStyle name="Percent 2 2 8" xfId="8039" xr:uid="{00000000-0005-0000-0000-00002C1F0000}"/>
    <cellStyle name="Percent 2 2 8 2" xfId="8040" xr:uid="{00000000-0005-0000-0000-00002D1F0000}"/>
    <cellStyle name="Percent 2 2 8 2 2" xfId="8041" xr:uid="{00000000-0005-0000-0000-00002E1F0000}"/>
    <cellStyle name="Percent 2 2 8 2 3" xfId="8042" xr:uid="{00000000-0005-0000-0000-00002F1F0000}"/>
    <cellStyle name="Percent 2 2 8 3" xfId="8043" xr:uid="{00000000-0005-0000-0000-0000301F0000}"/>
    <cellStyle name="Percent 2 2 9" xfId="8044" xr:uid="{00000000-0005-0000-0000-0000311F0000}"/>
    <cellStyle name="Percent 2 2 9 2" xfId="8045" xr:uid="{00000000-0005-0000-0000-0000321F0000}"/>
    <cellStyle name="Percent 2 20" xfId="8046" xr:uid="{00000000-0005-0000-0000-0000331F0000}"/>
    <cellStyle name="Percent 2 20 2" xfId="8047" xr:uid="{00000000-0005-0000-0000-0000341F0000}"/>
    <cellStyle name="Percent 2 20 2 2" xfId="8048" xr:uid="{00000000-0005-0000-0000-0000351F0000}"/>
    <cellStyle name="Percent 2 20 2 3" xfId="8049" xr:uid="{00000000-0005-0000-0000-0000361F0000}"/>
    <cellStyle name="Percent 2 20 3" xfId="8050" xr:uid="{00000000-0005-0000-0000-0000371F0000}"/>
    <cellStyle name="Percent 2 21" xfId="8051" xr:uid="{00000000-0005-0000-0000-0000381F0000}"/>
    <cellStyle name="Percent 2 21 2" xfId="8052" xr:uid="{00000000-0005-0000-0000-0000391F0000}"/>
    <cellStyle name="Percent 2 21 2 2" xfId="8053" xr:uid="{00000000-0005-0000-0000-00003A1F0000}"/>
    <cellStyle name="Percent 2 21 2 3" xfId="8054" xr:uid="{00000000-0005-0000-0000-00003B1F0000}"/>
    <cellStyle name="Percent 2 21 3" xfId="8055" xr:uid="{00000000-0005-0000-0000-00003C1F0000}"/>
    <cellStyle name="Percent 2 22" xfId="8056" xr:uid="{00000000-0005-0000-0000-00003D1F0000}"/>
    <cellStyle name="Percent 2 22 2" xfId="8057" xr:uid="{00000000-0005-0000-0000-00003E1F0000}"/>
    <cellStyle name="Percent 2 22 2 2" xfId="8058" xr:uid="{00000000-0005-0000-0000-00003F1F0000}"/>
    <cellStyle name="Percent 2 22 2 3" xfId="8059" xr:uid="{00000000-0005-0000-0000-0000401F0000}"/>
    <cellStyle name="Percent 2 22 3" xfId="8060" xr:uid="{00000000-0005-0000-0000-0000411F0000}"/>
    <cellStyle name="Percent 2 23" xfId="8061" xr:uid="{00000000-0005-0000-0000-0000421F0000}"/>
    <cellStyle name="Percent 2 23 2" xfId="8062" xr:uid="{00000000-0005-0000-0000-0000431F0000}"/>
    <cellStyle name="Percent 2 23 2 2" xfId="8063" xr:uid="{00000000-0005-0000-0000-0000441F0000}"/>
    <cellStyle name="Percent 2 23 2 3" xfId="8064" xr:uid="{00000000-0005-0000-0000-0000451F0000}"/>
    <cellStyle name="Percent 2 23 3" xfId="8065" xr:uid="{00000000-0005-0000-0000-0000461F0000}"/>
    <cellStyle name="Percent 2 24" xfId="8066" xr:uid="{00000000-0005-0000-0000-0000471F0000}"/>
    <cellStyle name="Percent 2 24 2" xfId="8067" xr:uid="{00000000-0005-0000-0000-0000481F0000}"/>
    <cellStyle name="Percent 2 24 2 2" xfId="8068" xr:uid="{00000000-0005-0000-0000-0000491F0000}"/>
    <cellStyle name="Percent 2 24 2 3" xfId="8069" xr:uid="{00000000-0005-0000-0000-00004A1F0000}"/>
    <cellStyle name="Percent 2 24 3" xfId="8070" xr:uid="{00000000-0005-0000-0000-00004B1F0000}"/>
    <cellStyle name="Percent 2 25" xfId="8071" xr:uid="{00000000-0005-0000-0000-00004C1F0000}"/>
    <cellStyle name="Percent 2 25 2" xfId="8072" xr:uid="{00000000-0005-0000-0000-00004D1F0000}"/>
    <cellStyle name="Percent 2 25 2 2" xfId="8073" xr:uid="{00000000-0005-0000-0000-00004E1F0000}"/>
    <cellStyle name="Percent 2 25 2 3" xfId="8074" xr:uid="{00000000-0005-0000-0000-00004F1F0000}"/>
    <cellStyle name="Percent 2 25 3" xfId="8075" xr:uid="{00000000-0005-0000-0000-0000501F0000}"/>
    <cellStyle name="Percent 2 26" xfId="8076" xr:uid="{00000000-0005-0000-0000-0000511F0000}"/>
    <cellStyle name="Percent 2 26 2" xfId="8077" xr:uid="{00000000-0005-0000-0000-0000521F0000}"/>
    <cellStyle name="Percent 2 26 2 2" xfId="8078" xr:uid="{00000000-0005-0000-0000-0000531F0000}"/>
    <cellStyle name="Percent 2 26 2 3" xfId="8079" xr:uid="{00000000-0005-0000-0000-0000541F0000}"/>
    <cellStyle name="Percent 2 26 3" xfId="8080" xr:uid="{00000000-0005-0000-0000-0000551F0000}"/>
    <cellStyle name="Percent 2 27" xfId="8081" xr:uid="{00000000-0005-0000-0000-0000561F0000}"/>
    <cellStyle name="Percent 2 27 2" xfId="8082" xr:uid="{00000000-0005-0000-0000-0000571F0000}"/>
    <cellStyle name="Percent 2 27 2 2" xfId="8083" xr:uid="{00000000-0005-0000-0000-0000581F0000}"/>
    <cellStyle name="Percent 2 27 2 3" xfId="8084" xr:uid="{00000000-0005-0000-0000-0000591F0000}"/>
    <cellStyle name="Percent 2 27 3" xfId="8085" xr:uid="{00000000-0005-0000-0000-00005A1F0000}"/>
    <cellStyle name="Percent 2 28" xfId="8086" xr:uid="{00000000-0005-0000-0000-00005B1F0000}"/>
    <cellStyle name="Percent 2 28 2" xfId="8087" xr:uid="{00000000-0005-0000-0000-00005C1F0000}"/>
    <cellStyle name="Percent 2 28 3" xfId="8088" xr:uid="{00000000-0005-0000-0000-00005D1F0000}"/>
    <cellStyle name="Percent 2 28 4" xfId="8089" xr:uid="{00000000-0005-0000-0000-00005E1F0000}"/>
    <cellStyle name="Percent 2 29" xfId="8090" xr:uid="{00000000-0005-0000-0000-00005F1F0000}"/>
    <cellStyle name="Percent 2 29 2" xfId="8091" xr:uid="{00000000-0005-0000-0000-0000601F0000}"/>
    <cellStyle name="Percent 2 3" xfId="38" xr:uid="{00000000-0005-0000-0000-000029000000}"/>
    <cellStyle name="Percent 2 3 10" xfId="8093" xr:uid="{00000000-0005-0000-0000-0000621F0000}"/>
    <cellStyle name="Percent 2 3 11" xfId="8094" xr:uid="{00000000-0005-0000-0000-0000631F0000}"/>
    <cellStyle name="Percent 2 3 12" xfId="8095" xr:uid="{00000000-0005-0000-0000-0000641F0000}"/>
    <cellStyle name="Percent 2 3 13" xfId="8096" xr:uid="{00000000-0005-0000-0000-0000651F0000}"/>
    <cellStyle name="Percent 2 3 14" xfId="8097" xr:uid="{00000000-0005-0000-0000-0000661F0000}"/>
    <cellStyle name="Percent 2 3 15" xfId="8098" xr:uid="{00000000-0005-0000-0000-0000671F0000}"/>
    <cellStyle name="Percent 2 3 16" xfId="8099" xr:uid="{00000000-0005-0000-0000-0000681F0000}"/>
    <cellStyle name="Percent 2 3 17" xfId="8100" xr:uid="{00000000-0005-0000-0000-0000691F0000}"/>
    <cellStyle name="Percent 2 3 18" xfId="8101" xr:uid="{00000000-0005-0000-0000-00006A1F0000}"/>
    <cellStyle name="Percent 2 3 19" xfId="8102" xr:uid="{00000000-0005-0000-0000-00006B1F0000}"/>
    <cellStyle name="Percent 2 3 2" xfId="8103" xr:uid="{00000000-0005-0000-0000-00006C1F0000}"/>
    <cellStyle name="Percent 2 3 2 2" xfId="8104" xr:uid="{00000000-0005-0000-0000-00006D1F0000}"/>
    <cellStyle name="Percent 2 3 2 2 2" xfId="8105" xr:uid="{00000000-0005-0000-0000-00006E1F0000}"/>
    <cellStyle name="Percent 2 3 2 2 2 2" xfId="8106" xr:uid="{00000000-0005-0000-0000-00006F1F0000}"/>
    <cellStyle name="Percent 2 3 2 2 2 2 2" xfId="8107" xr:uid="{00000000-0005-0000-0000-0000701F0000}"/>
    <cellStyle name="Percent 2 3 2 2 2 3" xfId="8108" xr:uid="{00000000-0005-0000-0000-0000711F0000}"/>
    <cellStyle name="Percent 2 3 2 2 3" xfId="8109" xr:uid="{00000000-0005-0000-0000-0000721F0000}"/>
    <cellStyle name="Percent 2 3 2 2 3 2" xfId="8110" xr:uid="{00000000-0005-0000-0000-0000731F0000}"/>
    <cellStyle name="Percent 2 3 2 2 3 2 2" xfId="8111" xr:uid="{00000000-0005-0000-0000-0000741F0000}"/>
    <cellStyle name="Percent 2 3 2 2 3 3" xfId="8112" xr:uid="{00000000-0005-0000-0000-0000751F0000}"/>
    <cellStyle name="Percent 2 3 2 2 4" xfId="8113" xr:uid="{00000000-0005-0000-0000-0000761F0000}"/>
    <cellStyle name="Percent 2 3 2 2 4 2" xfId="8114" xr:uid="{00000000-0005-0000-0000-0000771F0000}"/>
    <cellStyle name="Percent 2 3 2 2 4 2 2" xfId="8115" xr:uid="{00000000-0005-0000-0000-0000781F0000}"/>
    <cellStyle name="Percent 2 3 2 2 4 3" xfId="8116" xr:uid="{00000000-0005-0000-0000-0000791F0000}"/>
    <cellStyle name="Percent 2 3 2 2 5" xfId="8117" xr:uid="{00000000-0005-0000-0000-00007A1F0000}"/>
    <cellStyle name="Percent 2 3 2 2 5 2" xfId="8118" xr:uid="{00000000-0005-0000-0000-00007B1F0000}"/>
    <cellStyle name="Percent 2 3 2 2 5 2 2" xfId="8119" xr:uid="{00000000-0005-0000-0000-00007C1F0000}"/>
    <cellStyle name="Percent 2 3 2 2 5 3" xfId="8120" xr:uid="{00000000-0005-0000-0000-00007D1F0000}"/>
    <cellStyle name="Percent 2 3 2 3" xfId="8121" xr:uid="{00000000-0005-0000-0000-00007E1F0000}"/>
    <cellStyle name="Percent 2 3 2 4" xfId="8122" xr:uid="{00000000-0005-0000-0000-00007F1F0000}"/>
    <cellStyle name="Percent 2 3 2 4 2" xfId="8123" xr:uid="{00000000-0005-0000-0000-0000801F0000}"/>
    <cellStyle name="Percent 2 3 2 5" xfId="8124" xr:uid="{00000000-0005-0000-0000-0000811F0000}"/>
    <cellStyle name="Percent 2 3 2 6" xfId="8125" xr:uid="{00000000-0005-0000-0000-0000821F0000}"/>
    <cellStyle name="Percent 2 3 2 6 2" xfId="8126" xr:uid="{00000000-0005-0000-0000-0000831F0000}"/>
    <cellStyle name="Percent 2 3 2 6 3" xfId="8127" xr:uid="{00000000-0005-0000-0000-0000841F0000}"/>
    <cellStyle name="Percent 2 3 2 7" xfId="8128" xr:uid="{00000000-0005-0000-0000-0000851F0000}"/>
    <cellStyle name="Percent 2 3 2 8" xfId="8129" xr:uid="{00000000-0005-0000-0000-0000861F0000}"/>
    <cellStyle name="Percent 2 3 20" xfId="8092" xr:uid="{00000000-0005-0000-0000-0000611F0000}"/>
    <cellStyle name="Percent 2 3 3" xfId="8130" xr:uid="{00000000-0005-0000-0000-0000871F0000}"/>
    <cellStyle name="Percent 2 3 3 2" xfId="8131" xr:uid="{00000000-0005-0000-0000-0000881F0000}"/>
    <cellStyle name="Percent 2 3 3 2 2" xfId="8132" xr:uid="{00000000-0005-0000-0000-0000891F0000}"/>
    <cellStyle name="Percent 2 3 3 3" xfId="8133" xr:uid="{00000000-0005-0000-0000-00008A1F0000}"/>
    <cellStyle name="Percent 2 3 3 4" xfId="8134" xr:uid="{00000000-0005-0000-0000-00008B1F0000}"/>
    <cellStyle name="Percent 2 3 4" xfId="8135" xr:uid="{00000000-0005-0000-0000-00008C1F0000}"/>
    <cellStyle name="Percent 2 3 4 2" xfId="8136" xr:uid="{00000000-0005-0000-0000-00008D1F0000}"/>
    <cellStyle name="Percent 2 3 4 2 2" xfId="8137" xr:uid="{00000000-0005-0000-0000-00008E1F0000}"/>
    <cellStyle name="Percent 2 3 4 3" xfId="8138" xr:uid="{00000000-0005-0000-0000-00008F1F0000}"/>
    <cellStyle name="Percent 2 3 4 4" xfId="8139" xr:uid="{00000000-0005-0000-0000-0000901F0000}"/>
    <cellStyle name="Percent 2 3 5" xfId="8140" xr:uid="{00000000-0005-0000-0000-0000911F0000}"/>
    <cellStyle name="Percent 2 3 5 2" xfId="8141" xr:uid="{00000000-0005-0000-0000-0000921F0000}"/>
    <cellStyle name="Percent 2 3 5 2 2" xfId="8142" xr:uid="{00000000-0005-0000-0000-0000931F0000}"/>
    <cellStyle name="Percent 2 3 5 3" xfId="8143" xr:uid="{00000000-0005-0000-0000-0000941F0000}"/>
    <cellStyle name="Percent 2 3 5 4" xfId="8144" xr:uid="{00000000-0005-0000-0000-0000951F0000}"/>
    <cellStyle name="Percent 2 3 6" xfId="8145" xr:uid="{00000000-0005-0000-0000-0000961F0000}"/>
    <cellStyle name="Percent 2 3 6 2" xfId="8146" xr:uid="{00000000-0005-0000-0000-0000971F0000}"/>
    <cellStyle name="Percent 2 3 6 2 2" xfId="8147" xr:uid="{00000000-0005-0000-0000-0000981F0000}"/>
    <cellStyle name="Percent 2 3 6 3" xfId="8148" xr:uid="{00000000-0005-0000-0000-0000991F0000}"/>
    <cellStyle name="Percent 2 3 6 4" xfId="8149" xr:uid="{00000000-0005-0000-0000-00009A1F0000}"/>
    <cellStyle name="Percent 2 3 7" xfId="8150" xr:uid="{00000000-0005-0000-0000-00009B1F0000}"/>
    <cellStyle name="Percent 2 3 8" xfId="8151" xr:uid="{00000000-0005-0000-0000-00009C1F0000}"/>
    <cellStyle name="Percent 2 3 9" xfId="8152" xr:uid="{00000000-0005-0000-0000-00009D1F0000}"/>
    <cellStyle name="Percent 2 30" xfId="8153" xr:uid="{00000000-0005-0000-0000-00009E1F0000}"/>
    <cellStyle name="Percent 2 30 2" xfId="8154" xr:uid="{00000000-0005-0000-0000-00009F1F0000}"/>
    <cellStyle name="Percent 2 31" xfId="8155" xr:uid="{00000000-0005-0000-0000-0000A01F0000}"/>
    <cellStyle name="Percent 2 31 2" xfId="8156" xr:uid="{00000000-0005-0000-0000-0000A11F0000}"/>
    <cellStyle name="Percent 2 32" xfId="8157" xr:uid="{00000000-0005-0000-0000-0000A21F0000}"/>
    <cellStyle name="Percent 2 32 2" xfId="8158" xr:uid="{00000000-0005-0000-0000-0000A31F0000}"/>
    <cellStyle name="Percent 2 33" xfId="8159" xr:uid="{00000000-0005-0000-0000-0000A41F0000}"/>
    <cellStyle name="Percent 2 33 2" xfId="8160" xr:uid="{00000000-0005-0000-0000-0000A51F0000}"/>
    <cellStyle name="Percent 2 34" xfId="8161" xr:uid="{00000000-0005-0000-0000-0000A61F0000}"/>
    <cellStyle name="Percent 2 34 2" xfId="8162" xr:uid="{00000000-0005-0000-0000-0000A71F0000}"/>
    <cellStyle name="Percent 2 35" xfId="8163" xr:uid="{00000000-0005-0000-0000-0000A81F0000}"/>
    <cellStyle name="Percent 2 35 2" xfId="8164" xr:uid="{00000000-0005-0000-0000-0000A91F0000}"/>
    <cellStyle name="Percent 2 36" xfId="8165" xr:uid="{00000000-0005-0000-0000-0000AA1F0000}"/>
    <cellStyle name="Percent 2 36 2" xfId="8166" xr:uid="{00000000-0005-0000-0000-0000AB1F0000}"/>
    <cellStyle name="Percent 2 37" xfId="8167" xr:uid="{00000000-0005-0000-0000-0000AC1F0000}"/>
    <cellStyle name="Percent 2 37 2" xfId="8168" xr:uid="{00000000-0005-0000-0000-0000AD1F0000}"/>
    <cellStyle name="Percent 2 38" xfId="8169" xr:uid="{00000000-0005-0000-0000-0000AE1F0000}"/>
    <cellStyle name="Percent 2 38 2" xfId="8170" xr:uid="{00000000-0005-0000-0000-0000AF1F0000}"/>
    <cellStyle name="Percent 2 39" xfId="8171" xr:uid="{00000000-0005-0000-0000-0000B01F0000}"/>
    <cellStyle name="Percent 2 39 2" xfId="8172" xr:uid="{00000000-0005-0000-0000-0000B11F0000}"/>
    <cellStyle name="Percent 2 4" xfId="8173" xr:uid="{00000000-0005-0000-0000-0000B21F0000}"/>
    <cellStyle name="Percent 2 4 2" xfId="8174" xr:uid="{00000000-0005-0000-0000-0000B31F0000}"/>
    <cellStyle name="Percent 2 4 2 2" xfId="8175" xr:uid="{00000000-0005-0000-0000-0000B41F0000}"/>
    <cellStyle name="Percent 2 4 2 2 2" xfId="8176" xr:uid="{00000000-0005-0000-0000-0000B51F0000}"/>
    <cellStyle name="Percent 2 4 2 3" xfId="8177" xr:uid="{00000000-0005-0000-0000-0000B61F0000}"/>
    <cellStyle name="Percent 2 4 2 4" xfId="8178" xr:uid="{00000000-0005-0000-0000-0000B71F0000}"/>
    <cellStyle name="Percent 2 4 2 5" xfId="8179" xr:uid="{00000000-0005-0000-0000-0000B81F0000}"/>
    <cellStyle name="Percent 2 4 3" xfId="8180" xr:uid="{00000000-0005-0000-0000-0000B91F0000}"/>
    <cellStyle name="Percent 2 4 4" xfId="8181" xr:uid="{00000000-0005-0000-0000-0000BA1F0000}"/>
    <cellStyle name="Percent 2 4 5" xfId="8182" xr:uid="{00000000-0005-0000-0000-0000BB1F0000}"/>
    <cellStyle name="Percent 2 4 6" xfId="8183" xr:uid="{00000000-0005-0000-0000-0000BC1F0000}"/>
    <cellStyle name="Percent 2 40" xfId="8184" xr:uid="{00000000-0005-0000-0000-0000BD1F0000}"/>
    <cellStyle name="Percent 2 40 2" xfId="8185" xr:uid="{00000000-0005-0000-0000-0000BE1F0000}"/>
    <cellStyle name="Percent 2 41" xfId="8186" xr:uid="{00000000-0005-0000-0000-0000BF1F0000}"/>
    <cellStyle name="Percent 2 41 2" xfId="8187" xr:uid="{00000000-0005-0000-0000-0000C01F0000}"/>
    <cellStyle name="Percent 2 42" xfId="8188" xr:uid="{00000000-0005-0000-0000-0000C11F0000}"/>
    <cellStyle name="Percent 2 42 2" xfId="8189" xr:uid="{00000000-0005-0000-0000-0000C21F0000}"/>
    <cellStyle name="Percent 2 43" xfId="8190" xr:uid="{00000000-0005-0000-0000-0000C31F0000}"/>
    <cellStyle name="Percent 2 43 2" xfId="8191" xr:uid="{00000000-0005-0000-0000-0000C41F0000}"/>
    <cellStyle name="Percent 2 44" xfId="8192" xr:uid="{00000000-0005-0000-0000-0000C51F0000}"/>
    <cellStyle name="Percent 2 44 2" xfId="8193" xr:uid="{00000000-0005-0000-0000-0000C61F0000}"/>
    <cellStyle name="Percent 2 45" xfId="8194" xr:uid="{00000000-0005-0000-0000-0000C71F0000}"/>
    <cellStyle name="Percent 2 45 2" xfId="8195" xr:uid="{00000000-0005-0000-0000-0000C81F0000}"/>
    <cellStyle name="Percent 2 46" xfId="8196" xr:uid="{00000000-0005-0000-0000-0000C91F0000}"/>
    <cellStyle name="Percent 2 46 2" xfId="8197" xr:uid="{00000000-0005-0000-0000-0000CA1F0000}"/>
    <cellStyle name="Percent 2 47" xfId="8198" xr:uid="{00000000-0005-0000-0000-0000CB1F0000}"/>
    <cellStyle name="Percent 2 47 2" xfId="8199" xr:uid="{00000000-0005-0000-0000-0000CC1F0000}"/>
    <cellStyle name="Percent 2 48" xfId="8200" xr:uid="{00000000-0005-0000-0000-0000CD1F0000}"/>
    <cellStyle name="Percent 2 48 2" xfId="8201" xr:uid="{00000000-0005-0000-0000-0000CE1F0000}"/>
    <cellStyle name="Percent 2 49" xfId="8202" xr:uid="{00000000-0005-0000-0000-0000CF1F0000}"/>
    <cellStyle name="Percent 2 49 2" xfId="8203" xr:uid="{00000000-0005-0000-0000-0000D01F0000}"/>
    <cellStyle name="Percent 2 5" xfId="8204" xr:uid="{00000000-0005-0000-0000-0000D11F0000}"/>
    <cellStyle name="Percent 2 5 2" xfId="8205" xr:uid="{00000000-0005-0000-0000-0000D21F0000}"/>
    <cellStyle name="Percent 2 5 2 2" xfId="8206" xr:uid="{00000000-0005-0000-0000-0000D31F0000}"/>
    <cellStyle name="Percent 2 5 2 3" xfId="8207" xr:uid="{00000000-0005-0000-0000-0000D41F0000}"/>
    <cellStyle name="Percent 2 5 3" xfId="8208" xr:uid="{00000000-0005-0000-0000-0000D51F0000}"/>
    <cellStyle name="Percent 2 5 4" xfId="8209" xr:uid="{00000000-0005-0000-0000-0000D61F0000}"/>
    <cellStyle name="Percent 2 50" xfId="8210" xr:uid="{00000000-0005-0000-0000-0000D71F0000}"/>
    <cellStyle name="Percent 2 50 2" xfId="8211" xr:uid="{00000000-0005-0000-0000-0000D81F0000}"/>
    <cellStyle name="Percent 2 51" xfId="8212" xr:uid="{00000000-0005-0000-0000-0000D91F0000}"/>
    <cellStyle name="Percent 2 51 2" xfId="8213" xr:uid="{00000000-0005-0000-0000-0000DA1F0000}"/>
    <cellStyle name="Percent 2 52" xfId="8214" xr:uid="{00000000-0005-0000-0000-0000DB1F0000}"/>
    <cellStyle name="Percent 2 52 2" xfId="8215" xr:uid="{00000000-0005-0000-0000-0000DC1F0000}"/>
    <cellStyle name="Percent 2 53" xfId="8216" xr:uid="{00000000-0005-0000-0000-0000DD1F0000}"/>
    <cellStyle name="Percent 2 53 2" xfId="8217" xr:uid="{00000000-0005-0000-0000-0000DE1F0000}"/>
    <cellStyle name="Percent 2 54" xfId="8218" xr:uid="{00000000-0005-0000-0000-0000DF1F0000}"/>
    <cellStyle name="Percent 2 54 2" xfId="8219" xr:uid="{00000000-0005-0000-0000-0000E01F0000}"/>
    <cellStyle name="Percent 2 55" xfId="8220" xr:uid="{00000000-0005-0000-0000-0000E11F0000}"/>
    <cellStyle name="Percent 2 56" xfId="8221" xr:uid="{00000000-0005-0000-0000-0000E21F0000}"/>
    <cellStyle name="Percent 2 56 2" xfId="8222" xr:uid="{00000000-0005-0000-0000-0000E31F0000}"/>
    <cellStyle name="Percent 2 57" xfId="8223" xr:uid="{00000000-0005-0000-0000-0000E41F0000}"/>
    <cellStyle name="Percent 2 57 2" xfId="8224" xr:uid="{00000000-0005-0000-0000-0000E51F0000}"/>
    <cellStyle name="Percent 2 58" xfId="8225" xr:uid="{00000000-0005-0000-0000-0000E61F0000}"/>
    <cellStyle name="Percent 2 58 2" xfId="8226" xr:uid="{00000000-0005-0000-0000-0000E71F0000}"/>
    <cellStyle name="Percent 2 59" xfId="8227" xr:uid="{00000000-0005-0000-0000-0000E81F0000}"/>
    <cellStyle name="Percent 2 59 2" xfId="8228" xr:uid="{00000000-0005-0000-0000-0000E91F0000}"/>
    <cellStyle name="Percent 2 6" xfId="8229" xr:uid="{00000000-0005-0000-0000-0000EA1F0000}"/>
    <cellStyle name="Percent 2 6 2" xfId="8230" xr:uid="{00000000-0005-0000-0000-0000EB1F0000}"/>
    <cellStyle name="Percent 2 6 2 2" xfId="8231" xr:uid="{00000000-0005-0000-0000-0000EC1F0000}"/>
    <cellStyle name="Percent 2 6 2 2 2" xfId="8232" xr:uid="{00000000-0005-0000-0000-0000ED1F0000}"/>
    <cellStyle name="Percent 2 6 2 3" xfId="8233" xr:uid="{00000000-0005-0000-0000-0000EE1F0000}"/>
    <cellStyle name="Percent 2 6 3" xfId="8234" xr:uid="{00000000-0005-0000-0000-0000EF1F0000}"/>
    <cellStyle name="Percent 2 6 4" xfId="8235" xr:uid="{00000000-0005-0000-0000-0000F01F0000}"/>
    <cellStyle name="Percent 2 60" xfId="8236" xr:uid="{00000000-0005-0000-0000-0000F11F0000}"/>
    <cellStyle name="Percent 2 60 2" xfId="8237" xr:uid="{00000000-0005-0000-0000-0000F21F0000}"/>
    <cellStyle name="Percent 2 61" xfId="8238" xr:uid="{00000000-0005-0000-0000-0000F31F0000}"/>
    <cellStyle name="Percent 2 61 2" xfId="8239" xr:uid="{00000000-0005-0000-0000-0000F41F0000}"/>
    <cellStyle name="Percent 2 62" xfId="8240" xr:uid="{00000000-0005-0000-0000-0000F51F0000}"/>
    <cellStyle name="Percent 2 62 2" xfId="8241" xr:uid="{00000000-0005-0000-0000-0000F61F0000}"/>
    <cellStyle name="Percent 2 63" xfId="8242" xr:uid="{00000000-0005-0000-0000-0000F71F0000}"/>
    <cellStyle name="Percent 2 63 2" xfId="8243" xr:uid="{00000000-0005-0000-0000-0000F81F0000}"/>
    <cellStyle name="Percent 2 63 2 2" xfId="8244" xr:uid="{00000000-0005-0000-0000-0000F91F0000}"/>
    <cellStyle name="Percent 2 63 2 2 2" xfId="8245" xr:uid="{00000000-0005-0000-0000-0000FA1F0000}"/>
    <cellStyle name="Percent 2 63 2 3" xfId="8246" xr:uid="{00000000-0005-0000-0000-0000FB1F0000}"/>
    <cellStyle name="Percent 2 64" xfId="8247" xr:uid="{00000000-0005-0000-0000-0000FC1F0000}"/>
    <cellStyle name="Percent 2 65" xfId="8248" xr:uid="{00000000-0005-0000-0000-0000FD1F0000}"/>
    <cellStyle name="Percent 2 66" xfId="8249" xr:uid="{00000000-0005-0000-0000-0000FE1F0000}"/>
    <cellStyle name="Percent 2 67" xfId="8250" xr:uid="{00000000-0005-0000-0000-0000FF1F0000}"/>
    <cellStyle name="Percent 2 68" xfId="8251" xr:uid="{00000000-0005-0000-0000-000000200000}"/>
    <cellStyle name="Percent 2 69" xfId="8252" xr:uid="{00000000-0005-0000-0000-000001200000}"/>
    <cellStyle name="Percent 2 69 2" xfId="8253" xr:uid="{00000000-0005-0000-0000-000002200000}"/>
    <cellStyle name="Percent 2 7" xfId="8254" xr:uid="{00000000-0005-0000-0000-000003200000}"/>
    <cellStyle name="Percent 2 7 2" xfId="8255" xr:uid="{00000000-0005-0000-0000-000004200000}"/>
    <cellStyle name="Percent 2 7 2 2" xfId="8256" xr:uid="{00000000-0005-0000-0000-000005200000}"/>
    <cellStyle name="Percent 2 7 2 3" xfId="8257" xr:uid="{00000000-0005-0000-0000-000006200000}"/>
    <cellStyle name="Percent 2 7 3" xfId="8258" xr:uid="{00000000-0005-0000-0000-000007200000}"/>
    <cellStyle name="Percent 2 70" xfId="8259" xr:uid="{00000000-0005-0000-0000-000008200000}"/>
    <cellStyle name="Percent 2 71" xfId="8260" xr:uid="{00000000-0005-0000-0000-000009200000}"/>
    <cellStyle name="Percent 2 72" xfId="8261" xr:uid="{00000000-0005-0000-0000-00000A200000}"/>
    <cellStyle name="Percent 2 73" xfId="8262" xr:uid="{00000000-0005-0000-0000-00000B200000}"/>
    <cellStyle name="Percent 2 74" xfId="8263" xr:uid="{00000000-0005-0000-0000-00000C200000}"/>
    <cellStyle name="Percent 2 75" xfId="8264" xr:uid="{00000000-0005-0000-0000-00000D200000}"/>
    <cellStyle name="Percent 2 76" xfId="8265" xr:uid="{00000000-0005-0000-0000-00000E200000}"/>
    <cellStyle name="Percent 2 77" xfId="8266" xr:uid="{00000000-0005-0000-0000-00000F200000}"/>
    <cellStyle name="Percent 2 78" xfId="8267" xr:uid="{00000000-0005-0000-0000-000010200000}"/>
    <cellStyle name="Percent 2 79" xfId="8268" xr:uid="{00000000-0005-0000-0000-000011200000}"/>
    <cellStyle name="Percent 2 8" xfId="8269" xr:uid="{00000000-0005-0000-0000-000012200000}"/>
    <cellStyle name="Percent 2 8 2" xfId="8270" xr:uid="{00000000-0005-0000-0000-000013200000}"/>
    <cellStyle name="Percent 2 8 2 2" xfId="8271" xr:uid="{00000000-0005-0000-0000-000014200000}"/>
    <cellStyle name="Percent 2 8 2 3" xfId="8272" xr:uid="{00000000-0005-0000-0000-000015200000}"/>
    <cellStyle name="Percent 2 8 3" xfId="8273" xr:uid="{00000000-0005-0000-0000-000016200000}"/>
    <cellStyle name="Percent 2 80" xfId="8274" xr:uid="{00000000-0005-0000-0000-000017200000}"/>
    <cellStyle name="Percent 2 81" xfId="8275" xr:uid="{00000000-0005-0000-0000-000018200000}"/>
    <cellStyle name="Percent 2 82" xfId="8276" xr:uid="{00000000-0005-0000-0000-000019200000}"/>
    <cellStyle name="Percent 2 83" xfId="8277" xr:uid="{00000000-0005-0000-0000-00001A200000}"/>
    <cellStyle name="Percent 2 84" xfId="8278" xr:uid="{00000000-0005-0000-0000-00001B200000}"/>
    <cellStyle name="Percent 2 85" xfId="8279" xr:uid="{00000000-0005-0000-0000-00001C200000}"/>
    <cellStyle name="Percent 2 86" xfId="8280" xr:uid="{00000000-0005-0000-0000-00001D200000}"/>
    <cellStyle name="Percent 2 87" xfId="8281" xr:uid="{00000000-0005-0000-0000-00001E200000}"/>
    <cellStyle name="Percent 2 88" xfId="8282" xr:uid="{00000000-0005-0000-0000-00001F200000}"/>
    <cellStyle name="Percent 2 89" xfId="8283" xr:uid="{00000000-0005-0000-0000-000020200000}"/>
    <cellStyle name="Percent 2 9" xfId="8284" xr:uid="{00000000-0005-0000-0000-000021200000}"/>
    <cellStyle name="Percent 2 9 2" xfId="8285" xr:uid="{00000000-0005-0000-0000-000022200000}"/>
    <cellStyle name="Percent 2 9 2 2" xfId="8286" xr:uid="{00000000-0005-0000-0000-000023200000}"/>
    <cellStyle name="Percent 2 9 2 3" xfId="8287" xr:uid="{00000000-0005-0000-0000-000024200000}"/>
    <cellStyle name="Percent 2 9 3" xfId="8288" xr:uid="{00000000-0005-0000-0000-000025200000}"/>
    <cellStyle name="Percent 2 90" xfId="8289" xr:uid="{00000000-0005-0000-0000-000026200000}"/>
    <cellStyle name="Percent 2 91" xfId="8290" xr:uid="{00000000-0005-0000-0000-000027200000}"/>
    <cellStyle name="Percent 2 92" xfId="8291" xr:uid="{00000000-0005-0000-0000-000028200000}"/>
    <cellStyle name="Percent 2 93" xfId="8292" xr:uid="{00000000-0005-0000-0000-000029200000}"/>
    <cellStyle name="Percent 2 94" xfId="8293" xr:uid="{00000000-0005-0000-0000-00002A200000}"/>
    <cellStyle name="Percent 2 95" xfId="8294" xr:uid="{00000000-0005-0000-0000-00002B200000}"/>
    <cellStyle name="Percent 2 96" xfId="8295" xr:uid="{00000000-0005-0000-0000-00002C200000}"/>
    <cellStyle name="Percent 2 97" xfId="8296" xr:uid="{00000000-0005-0000-0000-00002D200000}"/>
    <cellStyle name="Percent 2 98" xfId="8297" xr:uid="{00000000-0005-0000-0000-00002E200000}"/>
    <cellStyle name="Percent 2 99" xfId="8298" xr:uid="{00000000-0005-0000-0000-00002F200000}"/>
    <cellStyle name="Percent 20" xfId="8299" xr:uid="{00000000-0005-0000-0000-000030200000}"/>
    <cellStyle name="Percent 20 2" xfId="8300" xr:uid="{00000000-0005-0000-0000-000031200000}"/>
    <cellStyle name="Percent 21" xfId="8301" xr:uid="{00000000-0005-0000-0000-000032200000}"/>
    <cellStyle name="Percent 21 2" xfId="8302" xr:uid="{00000000-0005-0000-0000-000033200000}"/>
    <cellStyle name="Percent 22" xfId="8303" xr:uid="{00000000-0005-0000-0000-000034200000}"/>
    <cellStyle name="Percent 23" xfId="8304" xr:uid="{00000000-0005-0000-0000-000035200000}"/>
    <cellStyle name="Percent 24" xfId="8305" xr:uid="{00000000-0005-0000-0000-000036200000}"/>
    <cellStyle name="Percent 25" xfId="8306" xr:uid="{00000000-0005-0000-0000-000037200000}"/>
    <cellStyle name="Percent 26" xfId="8307" xr:uid="{00000000-0005-0000-0000-000038200000}"/>
    <cellStyle name="Percent 26 2" xfId="8308" xr:uid="{00000000-0005-0000-0000-000039200000}"/>
    <cellStyle name="Percent 27" xfId="8309" xr:uid="{00000000-0005-0000-0000-00003A200000}"/>
    <cellStyle name="Percent 28" xfId="8310" xr:uid="{00000000-0005-0000-0000-00003B200000}"/>
    <cellStyle name="Percent 29" xfId="8311" xr:uid="{00000000-0005-0000-0000-00003C200000}"/>
    <cellStyle name="Percent 3" xfId="17" xr:uid="{00000000-0005-0000-0000-00002A000000}"/>
    <cellStyle name="Percent 3 10" xfId="8312" xr:uid="{00000000-0005-0000-0000-00003E200000}"/>
    <cellStyle name="Percent 3 10 2" xfId="8313" xr:uid="{00000000-0005-0000-0000-00003F200000}"/>
    <cellStyle name="Percent 3 10 2 2" xfId="8314" xr:uid="{00000000-0005-0000-0000-000040200000}"/>
    <cellStyle name="Percent 3 10 2 3" xfId="8315" xr:uid="{00000000-0005-0000-0000-000041200000}"/>
    <cellStyle name="Percent 3 10 3" xfId="8316" xr:uid="{00000000-0005-0000-0000-000042200000}"/>
    <cellStyle name="Percent 3 100" xfId="8317" xr:uid="{00000000-0005-0000-0000-000043200000}"/>
    <cellStyle name="Percent 3 101" xfId="8318" xr:uid="{00000000-0005-0000-0000-000044200000}"/>
    <cellStyle name="Percent 3 101 2" xfId="8319" xr:uid="{00000000-0005-0000-0000-000045200000}"/>
    <cellStyle name="Percent 3 101 3" xfId="8320" xr:uid="{00000000-0005-0000-0000-000046200000}"/>
    <cellStyle name="Percent 3 102" xfId="8321" xr:uid="{00000000-0005-0000-0000-000047200000}"/>
    <cellStyle name="Percent 3 102 2" xfId="8322" xr:uid="{00000000-0005-0000-0000-000048200000}"/>
    <cellStyle name="Percent 3 103" xfId="8323" xr:uid="{00000000-0005-0000-0000-000049200000}"/>
    <cellStyle name="Percent 3 103 2" xfId="8324" xr:uid="{00000000-0005-0000-0000-00004A200000}"/>
    <cellStyle name="Percent 3 104" xfId="8325" xr:uid="{00000000-0005-0000-0000-00004B200000}"/>
    <cellStyle name="Percent 3 104 2" xfId="8326" xr:uid="{00000000-0005-0000-0000-00004C200000}"/>
    <cellStyle name="Percent 3 105" xfId="8327" xr:uid="{00000000-0005-0000-0000-00004D200000}"/>
    <cellStyle name="Percent 3 105 2" xfId="8328" xr:uid="{00000000-0005-0000-0000-00004E200000}"/>
    <cellStyle name="Percent 3 106" xfId="8329" xr:uid="{00000000-0005-0000-0000-00004F200000}"/>
    <cellStyle name="Percent 3 106 2" xfId="8330" xr:uid="{00000000-0005-0000-0000-000050200000}"/>
    <cellStyle name="Percent 3 107" xfId="8331" xr:uid="{00000000-0005-0000-0000-000051200000}"/>
    <cellStyle name="Percent 3 108" xfId="8332" xr:uid="{00000000-0005-0000-0000-000052200000}"/>
    <cellStyle name="Percent 3 109" xfId="8333" xr:uid="{00000000-0005-0000-0000-000053200000}"/>
    <cellStyle name="Percent 3 11" xfId="8334" xr:uid="{00000000-0005-0000-0000-000054200000}"/>
    <cellStyle name="Percent 3 11 2" xfId="8335" xr:uid="{00000000-0005-0000-0000-000055200000}"/>
    <cellStyle name="Percent 3 11 2 2" xfId="8336" xr:uid="{00000000-0005-0000-0000-000056200000}"/>
    <cellStyle name="Percent 3 11 2 3" xfId="8337" xr:uid="{00000000-0005-0000-0000-000057200000}"/>
    <cellStyle name="Percent 3 11 3" xfId="8338" xr:uid="{00000000-0005-0000-0000-000058200000}"/>
    <cellStyle name="Percent 3 110" xfId="8339" xr:uid="{00000000-0005-0000-0000-000059200000}"/>
    <cellStyle name="Percent 3 111" xfId="8340" xr:uid="{00000000-0005-0000-0000-00005A200000}"/>
    <cellStyle name="Percent 3 112" xfId="8341" xr:uid="{00000000-0005-0000-0000-00005B200000}"/>
    <cellStyle name="Percent 3 113" xfId="8342" xr:uid="{00000000-0005-0000-0000-00005C200000}"/>
    <cellStyle name="Percent 3 114" xfId="8343" xr:uid="{00000000-0005-0000-0000-00005D200000}"/>
    <cellStyle name="Percent 3 115" xfId="8344" xr:uid="{00000000-0005-0000-0000-00005E200000}"/>
    <cellStyle name="Percent 3 116" xfId="8345" xr:uid="{00000000-0005-0000-0000-00005F200000}"/>
    <cellStyle name="Percent 3 117" xfId="8346" xr:uid="{00000000-0005-0000-0000-000060200000}"/>
    <cellStyle name="Percent 3 118" xfId="8347" xr:uid="{00000000-0005-0000-0000-000061200000}"/>
    <cellStyle name="Percent 3 119" xfId="8348" xr:uid="{00000000-0005-0000-0000-000062200000}"/>
    <cellStyle name="Percent 3 119 2" xfId="8349" xr:uid="{00000000-0005-0000-0000-000063200000}"/>
    <cellStyle name="Percent 3 12" xfId="8350" xr:uid="{00000000-0005-0000-0000-000064200000}"/>
    <cellStyle name="Percent 3 12 2" xfId="8351" xr:uid="{00000000-0005-0000-0000-000065200000}"/>
    <cellStyle name="Percent 3 12 2 2" xfId="8352" xr:uid="{00000000-0005-0000-0000-000066200000}"/>
    <cellStyle name="Percent 3 12 2 3" xfId="8353" xr:uid="{00000000-0005-0000-0000-000067200000}"/>
    <cellStyle name="Percent 3 12 3" xfId="8354" xr:uid="{00000000-0005-0000-0000-000068200000}"/>
    <cellStyle name="Percent 3 120" xfId="8355" xr:uid="{00000000-0005-0000-0000-000069200000}"/>
    <cellStyle name="Percent 3 120 2" xfId="8356" xr:uid="{00000000-0005-0000-0000-00006A200000}"/>
    <cellStyle name="Percent 3 121" xfId="8357" xr:uid="{00000000-0005-0000-0000-00006B200000}"/>
    <cellStyle name="Percent 3 121 2" xfId="8358" xr:uid="{00000000-0005-0000-0000-00006C200000}"/>
    <cellStyle name="Percent 3 122" xfId="8359" xr:uid="{00000000-0005-0000-0000-00006D200000}"/>
    <cellStyle name="Percent 3 122 2" xfId="8360" xr:uid="{00000000-0005-0000-0000-00006E200000}"/>
    <cellStyle name="Percent 3 123" xfId="8361" xr:uid="{00000000-0005-0000-0000-00006F200000}"/>
    <cellStyle name="Percent 3 124" xfId="8362" xr:uid="{00000000-0005-0000-0000-000070200000}"/>
    <cellStyle name="Percent 3 125" xfId="8363" xr:uid="{00000000-0005-0000-0000-000071200000}"/>
    <cellStyle name="Percent 3 126" xfId="8364" xr:uid="{00000000-0005-0000-0000-000072200000}"/>
    <cellStyle name="Percent 3 127" xfId="8365" xr:uid="{00000000-0005-0000-0000-000073200000}"/>
    <cellStyle name="Percent 3 128" xfId="8366" xr:uid="{00000000-0005-0000-0000-000074200000}"/>
    <cellStyle name="Percent 3 129" xfId="8367" xr:uid="{00000000-0005-0000-0000-000075200000}"/>
    <cellStyle name="Percent 3 13" xfId="8368" xr:uid="{00000000-0005-0000-0000-000076200000}"/>
    <cellStyle name="Percent 3 13 2" xfId="8369" xr:uid="{00000000-0005-0000-0000-000077200000}"/>
    <cellStyle name="Percent 3 13 2 2" xfId="8370" xr:uid="{00000000-0005-0000-0000-000078200000}"/>
    <cellStyle name="Percent 3 13 2 3" xfId="8371" xr:uid="{00000000-0005-0000-0000-000079200000}"/>
    <cellStyle name="Percent 3 13 3" xfId="8372" xr:uid="{00000000-0005-0000-0000-00007A200000}"/>
    <cellStyle name="Percent 3 13 4" xfId="8373" xr:uid="{00000000-0005-0000-0000-00007B200000}"/>
    <cellStyle name="Percent 3 130" xfId="8374" xr:uid="{00000000-0005-0000-0000-00007C200000}"/>
    <cellStyle name="Percent 3 131" xfId="8375" xr:uid="{00000000-0005-0000-0000-00007D200000}"/>
    <cellStyle name="Percent 3 132" xfId="8376" xr:uid="{00000000-0005-0000-0000-00007E200000}"/>
    <cellStyle name="Percent 3 133" xfId="8377" xr:uid="{00000000-0005-0000-0000-00007F200000}"/>
    <cellStyle name="Percent 3 134" xfId="8378" xr:uid="{00000000-0005-0000-0000-000080200000}"/>
    <cellStyle name="Percent 3 135" xfId="8379" xr:uid="{00000000-0005-0000-0000-000081200000}"/>
    <cellStyle name="Percent 3 136" xfId="8380" xr:uid="{00000000-0005-0000-0000-000082200000}"/>
    <cellStyle name="Percent 3 137" xfId="8381" xr:uid="{00000000-0005-0000-0000-000083200000}"/>
    <cellStyle name="Percent 3 138" xfId="8382" xr:uid="{00000000-0005-0000-0000-000084200000}"/>
    <cellStyle name="Percent 3 139" xfId="8383" xr:uid="{00000000-0005-0000-0000-000085200000}"/>
    <cellStyle name="Percent 3 14" xfId="8384" xr:uid="{00000000-0005-0000-0000-000086200000}"/>
    <cellStyle name="Percent 3 14 2" xfId="8385" xr:uid="{00000000-0005-0000-0000-000087200000}"/>
    <cellStyle name="Percent 3 14 2 2" xfId="8386" xr:uid="{00000000-0005-0000-0000-000088200000}"/>
    <cellStyle name="Percent 3 14 2 3" xfId="8387" xr:uid="{00000000-0005-0000-0000-000089200000}"/>
    <cellStyle name="Percent 3 14 3" xfId="8388" xr:uid="{00000000-0005-0000-0000-00008A200000}"/>
    <cellStyle name="Percent 3 140" xfId="8389" xr:uid="{00000000-0005-0000-0000-00008B200000}"/>
    <cellStyle name="Percent 3 141" xfId="8390" xr:uid="{00000000-0005-0000-0000-00008C200000}"/>
    <cellStyle name="Percent 3 142" xfId="8391" xr:uid="{00000000-0005-0000-0000-00008D200000}"/>
    <cellStyle name="Percent 3 143" xfId="8392" xr:uid="{00000000-0005-0000-0000-00008E200000}"/>
    <cellStyle name="Percent 3 144" xfId="8393" xr:uid="{00000000-0005-0000-0000-00008F200000}"/>
    <cellStyle name="Percent 3 145" xfId="8394" xr:uid="{00000000-0005-0000-0000-000090200000}"/>
    <cellStyle name="Percent 3 145 2" xfId="8395" xr:uid="{00000000-0005-0000-0000-000091200000}"/>
    <cellStyle name="Percent 3 146" xfId="8396" xr:uid="{00000000-0005-0000-0000-000092200000}"/>
    <cellStyle name="Percent 3 146 2" xfId="8397" xr:uid="{00000000-0005-0000-0000-000093200000}"/>
    <cellStyle name="Percent 3 147" xfId="8398" xr:uid="{00000000-0005-0000-0000-000094200000}"/>
    <cellStyle name="Percent 3 148" xfId="8399" xr:uid="{00000000-0005-0000-0000-000095200000}"/>
    <cellStyle name="Percent 3 149" xfId="8400" xr:uid="{00000000-0005-0000-0000-000096200000}"/>
    <cellStyle name="Percent 3 15" xfId="8401" xr:uid="{00000000-0005-0000-0000-000097200000}"/>
    <cellStyle name="Percent 3 15 2" xfId="8402" xr:uid="{00000000-0005-0000-0000-000098200000}"/>
    <cellStyle name="Percent 3 15 2 2" xfId="8403" xr:uid="{00000000-0005-0000-0000-000099200000}"/>
    <cellStyle name="Percent 3 15 2 3" xfId="8404" xr:uid="{00000000-0005-0000-0000-00009A200000}"/>
    <cellStyle name="Percent 3 15 3" xfId="8405" xr:uid="{00000000-0005-0000-0000-00009B200000}"/>
    <cellStyle name="Percent 3 15 4" xfId="8406" xr:uid="{00000000-0005-0000-0000-00009C200000}"/>
    <cellStyle name="Percent 3 150" xfId="8407" xr:uid="{00000000-0005-0000-0000-00009D200000}"/>
    <cellStyle name="Percent 3 151" xfId="8408" xr:uid="{00000000-0005-0000-0000-00009E200000}"/>
    <cellStyle name="Percent 3 152" xfId="8409" xr:uid="{00000000-0005-0000-0000-00009F200000}"/>
    <cellStyle name="Percent 3 153" xfId="8410" xr:uid="{00000000-0005-0000-0000-0000A0200000}"/>
    <cellStyle name="Percent 3 154" xfId="8411" xr:uid="{00000000-0005-0000-0000-0000A1200000}"/>
    <cellStyle name="Percent 3 155" xfId="8412" xr:uid="{00000000-0005-0000-0000-0000A2200000}"/>
    <cellStyle name="Percent 3 156" xfId="77" xr:uid="{00000000-0005-0000-0000-00003D200000}"/>
    <cellStyle name="Percent 3 16" xfId="8413" xr:uid="{00000000-0005-0000-0000-0000A3200000}"/>
    <cellStyle name="Percent 3 16 2" xfId="8414" xr:uid="{00000000-0005-0000-0000-0000A4200000}"/>
    <cellStyle name="Percent 3 16 2 2" xfId="8415" xr:uid="{00000000-0005-0000-0000-0000A5200000}"/>
    <cellStyle name="Percent 3 16 2 3" xfId="8416" xr:uid="{00000000-0005-0000-0000-0000A6200000}"/>
    <cellStyle name="Percent 3 16 3" xfId="8417" xr:uid="{00000000-0005-0000-0000-0000A7200000}"/>
    <cellStyle name="Percent 3 16 4" xfId="8418" xr:uid="{00000000-0005-0000-0000-0000A8200000}"/>
    <cellStyle name="Percent 3 17" xfId="8419" xr:uid="{00000000-0005-0000-0000-0000A9200000}"/>
    <cellStyle name="Percent 3 17 2" xfId="8420" xr:uid="{00000000-0005-0000-0000-0000AA200000}"/>
    <cellStyle name="Percent 3 17 2 2" xfId="8421" xr:uid="{00000000-0005-0000-0000-0000AB200000}"/>
    <cellStyle name="Percent 3 17 2 3" xfId="8422" xr:uid="{00000000-0005-0000-0000-0000AC200000}"/>
    <cellStyle name="Percent 3 17 3" xfId="8423" xr:uid="{00000000-0005-0000-0000-0000AD200000}"/>
    <cellStyle name="Percent 3 17 4" xfId="8424" xr:uid="{00000000-0005-0000-0000-0000AE200000}"/>
    <cellStyle name="Percent 3 18" xfId="8425" xr:uid="{00000000-0005-0000-0000-0000AF200000}"/>
    <cellStyle name="Percent 3 18 2" xfId="8426" xr:uid="{00000000-0005-0000-0000-0000B0200000}"/>
    <cellStyle name="Percent 3 18 2 2" xfId="8427" xr:uid="{00000000-0005-0000-0000-0000B1200000}"/>
    <cellStyle name="Percent 3 18 2 3" xfId="8428" xr:uid="{00000000-0005-0000-0000-0000B2200000}"/>
    <cellStyle name="Percent 3 18 3" xfId="8429" xr:uid="{00000000-0005-0000-0000-0000B3200000}"/>
    <cellStyle name="Percent 3 18 4" xfId="8430" xr:uid="{00000000-0005-0000-0000-0000B4200000}"/>
    <cellStyle name="Percent 3 19" xfId="8431" xr:uid="{00000000-0005-0000-0000-0000B5200000}"/>
    <cellStyle name="Percent 3 19 2" xfId="8432" xr:uid="{00000000-0005-0000-0000-0000B6200000}"/>
    <cellStyle name="Percent 3 19 2 2" xfId="8433" xr:uid="{00000000-0005-0000-0000-0000B7200000}"/>
    <cellStyle name="Percent 3 19 2 3" xfId="8434" xr:uid="{00000000-0005-0000-0000-0000B8200000}"/>
    <cellStyle name="Percent 3 19 3" xfId="8435" xr:uid="{00000000-0005-0000-0000-0000B9200000}"/>
    <cellStyle name="Percent 3 2" xfId="54" xr:uid="{00000000-0005-0000-0000-00002A000000}"/>
    <cellStyle name="Percent 3 2 10" xfId="8437" xr:uid="{00000000-0005-0000-0000-0000BB200000}"/>
    <cellStyle name="Percent 3 2 10 2" xfId="8438" xr:uid="{00000000-0005-0000-0000-0000BC200000}"/>
    <cellStyle name="Percent 3 2 11" xfId="8439" xr:uid="{00000000-0005-0000-0000-0000BD200000}"/>
    <cellStyle name="Percent 3 2 11 2" xfId="8440" xr:uid="{00000000-0005-0000-0000-0000BE200000}"/>
    <cellStyle name="Percent 3 2 12" xfId="8441" xr:uid="{00000000-0005-0000-0000-0000BF200000}"/>
    <cellStyle name="Percent 3 2 12 2" xfId="8442" xr:uid="{00000000-0005-0000-0000-0000C0200000}"/>
    <cellStyle name="Percent 3 2 12 2 2" xfId="8443" xr:uid="{00000000-0005-0000-0000-0000C1200000}"/>
    <cellStyle name="Percent 3 2 12 3" xfId="8444" xr:uid="{00000000-0005-0000-0000-0000C2200000}"/>
    <cellStyle name="Percent 3 2 13" xfId="8445" xr:uid="{00000000-0005-0000-0000-0000C3200000}"/>
    <cellStyle name="Percent 3 2 13 2" xfId="8446" xr:uid="{00000000-0005-0000-0000-0000C4200000}"/>
    <cellStyle name="Percent 3 2 14" xfId="8447" xr:uid="{00000000-0005-0000-0000-0000C5200000}"/>
    <cellStyle name="Percent 3 2 14 2" xfId="8448" xr:uid="{00000000-0005-0000-0000-0000C6200000}"/>
    <cellStyle name="Percent 3 2 14 2 2" xfId="8449" xr:uid="{00000000-0005-0000-0000-0000C7200000}"/>
    <cellStyle name="Percent 3 2 14 3" xfId="8450" xr:uid="{00000000-0005-0000-0000-0000C8200000}"/>
    <cellStyle name="Percent 3 2 15" xfId="8451" xr:uid="{00000000-0005-0000-0000-0000C9200000}"/>
    <cellStyle name="Percent 3 2 15 2" xfId="8452" xr:uid="{00000000-0005-0000-0000-0000CA200000}"/>
    <cellStyle name="Percent 3 2 15 2 2" xfId="8453" xr:uid="{00000000-0005-0000-0000-0000CB200000}"/>
    <cellStyle name="Percent 3 2 15 3" xfId="8454" xr:uid="{00000000-0005-0000-0000-0000CC200000}"/>
    <cellStyle name="Percent 3 2 16" xfId="8455" xr:uid="{00000000-0005-0000-0000-0000CD200000}"/>
    <cellStyle name="Percent 3 2 16 2" xfId="8456" xr:uid="{00000000-0005-0000-0000-0000CE200000}"/>
    <cellStyle name="Percent 3 2 16 2 2" xfId="8457" xr:uid="{00000000-0005-0000-0000-0000CF200000}"/>
    <cellStyle name="Percent 3 2 16 3" xfId="8458" xr:uid="{00000000-0005-0000-0000-0000D0200000}"/>
    <cellStyle name="Percent 3 2 17" xfId="8459" xr:uid="{00000000-0005-0000-0000-0000D1200000}"/>
    <cellStyle name="Percent 3 2 17 2" xfId="8460" xr:uid="{00000000-0005-0000-0000-0000D2200000}"/>
    <cellStyle name="Percent 3 2 17 2 2" xfId="8461" xr:uid="{00000000-0005-0000-0000-0000D3200000}"/>
    <cellStyle name="Percent 3 2 17 3" xfId="8462" xr:uid="{00000000-0005-0000-0000-0000D4200000}"/>
    <cellStyle name="Percent 3 2 18" xfId="8463" xr:uid="{00000000-0005-0000-0000-0000D5200000}"/>
    <cellStyle name="Percent 3 2 19" xfId="8464" xr:uid="{00000000-0005-0000-0000-0000D6200000}"/>
    <cellStyle name="Percent 3 2 2" xfId="8465" xr:uid="{00000000-0005-0000-0000-0000D7200000}"/>
    <cellStyle name="Percent 3 2 2 10" xfId="8466" xr:uid="{00000000-0005-0000-0000-0000D8200000}"/>
    <cellStyle name="Percent 3 2 2 10 2" xfId="8467" xr:uid="{00000000-0005-0000-0000-0000D9200000}"/>
    <cellStyle name="Percent 3 2 2 10 2 2" xfId="8468" xr:uid="{00000000-0005-0000-0000-0000DA200000}"/>
    <cellStyle name="Percent 3 2 2 10 3" xfId="8469" xr:uid="{00000000-0005-0000-0000-0000DB200000}"/>
    <cellStyle name="Percent 3 2 2 11" xfId="8470" xr:uid="{00000000-0005-0000-0000-0000DC200000}"/>
    <cellStyle name="Percent 3 2 2 11 2" xfId="8471" xr:uid="{00000000-0005-0000-0000-0000DD200000}"/>
    <cellStyle name="Percent 3 2 2 11 2 2" xfId="8472" xr:uid="{00000000-0005-0000-0000-0000DE200000}"/>
    <cellStyle name="Percent 3 2 2 11 3" xfId="8473" xr:uid="{00000000-0005-0000-0000-0000DF200000}"/>
    <cellStyle name="Percent 3 2 2 12" xfId="8474" xr:uid="{00000000-0005-0000-0000-0000E0200000}"/>
    <cellStyle name="Percent 3 2 2 12 2" xfId="8475" xr:uid="{00000000-0005-0000-0000-0000E1200000}"/>
    <cellStyle name="Percent 3 2 2 12 2 2" xfId="8476" xr:uid="{00000000-0005-0000-0000-0000E2200000}"/>
    <cellStyle name="Percent 3 2 2 12 3" xfId="8477" xr:uid="{00000000-0005-0000-0000-0000E3200000}"/>
    <cellStyle name="Percent 3 2 2 13" xfId="8478" xr:uid="{00000000-0005-0000-0000-0000E4200000}"/>
    <cellStyle name="Percent 3 2 2 13 2" xfId="8479" xr:uid="{00000000-0005-0000-0000-0000E5200000}"/>
    <cellStyle name="Percent 3 2 2 13 2 2" xfId="8480" xr:uid="{00000000-0005-0000-0000-0000E6200000}"/>
    <cellStyle name="Percent 3 2 2 13 3" xfId="8481" xr:uid="{00000000-0005-0000-0000-0000E7200000}"/>
    <cellStyle name="Percent 3 2 2 14" xfId="8482" xr:uid="{00000000-0005-0000-0000-0000E8200000}"/>
    <cellStyle name="Percent 3 2 2 14 2" xfId="8483" xr:uid="{00000000-0005-0000-0000-0000E9200000}"/>
    <cellStyle name="Percent 3 2 2 14 2 2" xfId="8484" xr:uid="{00000000-0005-0000-0000-0000EA200000}"/>
    <cellStyle name="Percent 3 2 2 14 3" xfId="8485" xr:uid="{00000000-0005-0000-0000-0000EB200000}"/>
    <cellStyle name="Percent 3 2 2 15" xfId="8486" xr:uid="{00000000-0005-0000-0000-0000EC200000}"/>
    <cellStyle name="Percent 3 2 2 15 2" xfId="8487" xr:uid="{00000000-0005-0000-0000-0000ED200000}"/>
    <cellStyle name="Percent 3 2 2 15 2 2" xfId="8488" xr:uid="{00000000-0005-0000-0000-0000EE200000}"/>
    <cellStyle name="Percent 3 2 2 15 3" xfId="8489" xr:uid="{00000000-0005-0000-0000-0000EF200000}"/>
    <cellStyle name="Percent 3 2 2 16" xfId="8490" xr:uid="{00000000-0005-0000-0000-0000F0200000}"/>
    <cellStyle name="Percent 3 2 2 16 2" xfId="8491" xr:uid="{00000000-0005-0000-0000-0000F1200000}"/>
    <cellStyle name="Percent 3 2 2 17" xfId="8492" xr:uid="{00000000-0005-0000-0000-0000F2200000}"/>
    <cellStyle name="Percent 3 2 2 17 2" xfId="8493" xr:uid="{00000000-0005-0000-0000-0000F3200000}"/>
    <cellStyle name="Percent 3 2 2 18" xfId="8494" xr:uid="{00000000-0005-0000-0000-0000F4200000}"/>
    <cellStyle name="Percent 3 2 2 18 2" xfId="8495" xr:uid="{00000000-0005-0000-0000-0000F5200000}"/>
    <cellStyle name="Percent 3 2 2 19" xfId="8496" xr:uid="{00000000-0005-0000-0000-0000F6200000}"/>
    <cellStyle name="Percent 3 2 2 2" xfId="8497" xr:uid="{00000000-0005-0000-0000-0000F7200000}"/>
    <cellStyle name="Percent 3 2 2 2 10" xfId="8498" xr:uid="{00000000-0005-0000-0000-0000F8200000}"/>
    <cellStyle name="Percent 3 2 2 2 10 2" xfId="8499" xr:uid="{00000000-0005-0000-0000-0000F9200000}"/>
    <cellStyle name="Percent 3 2 2 2 10 2 2" xfId="8500" xr:uid="{00000000-0005-0000-0000-0000FA200000}"/>
    <cellStyle name="Percent 3 2 2 2 10 3" xfId="8501" xr:uid="{00000000-0005-0000-0000-0000FB200000}"/>
    <cellStyle name="Percent 3 2 2 2 11" xfId="8502" xr:uid="{00000000-0005-0000-0000-0000FC200000}"/>
    <cellStyle name="Percent 3 2 2 2 11 2" xfId="8503" xr:uid="{00000000-0005-0000-0000-0000FD200000}"/>
    <cellStyle name="Percent 3 2 2 2 11 2 2" xfId="8504" xr:uid="{00000000-0005-0000-0000-0000FE200000}"/>
    <cellStyle name="Percent 3 2 2 2 11 3" xfId="8505" xr:uid="{00000000-0005-0000-0000-0000FF200000}"/>
    <cellStyle name="Percent 3 2 2 2 12" xfId="8506" xr:uid="{00000000-0005-0000-0000-000000210000}"/>
    <cellStyle name="Percent 3 2 2 2 12 2" xfId="8507" xr:uid="{00000000-0005-0000-0000-000001210000}"/>
    <cellStyle name="Percent 3 2 2 2 12 2 2" xfId="8508" xr:uid="{00000000-0005-0000-0000-000002210000}"/>
    <cellStyle name="Percent 3 2 2 2 12 3" xfId="8509" xr:uid="{00000000-0005-0000-0000-000003210000}"/>
    <cellStyle name="Percent 3 2 2 2 13" xfId="8510" xr:uid="{00000000-0005-0000-0000-000004210000}"/>
    <cellStyle name="Percent 3 2 2 2 13 2" xfId="8511" xr:uid="{00000000-0005-0000-0000-000005210000}"/>
    <cellStyle name="Percent 3 2 2 2 13 2 2" xfId="8512" xr:uid="{00000000-0005-0000-0000-000006210000}"/>
    <cellStyle name="Percent 3 2 2 2 13 3" xfId="8513" xr:uid="{00000000-0005-0000-0000-000007210000}"/>
    <cellStyle name="Percent 3 2 2 2 14" xfId="8514" xr:uid="{00000000-0005-0000-0000-000008210000}"/>
    <cellStyle name="Percent 3 2 2 2 14 2" xfId="8515" xr:uid="{00000000-0005-0000-0000-000009210000}"/>
    <cellStyle name="Percent 3 2 2 2 14 2 2" xfId="8516" xr:uid="{00000000-0005-0000-0000-00000A210000}"/>
    <cellStyle name="Percent 3 2 2 2 14 3" xfId="8517" xr:uid="{00000000-0005-0000-0000-00000B210000}"/>
    <cellStyle name="Percent 3 2 2 2 15" xfId="8518" xr:uid="{00000000-0005-0000-0000-00000C210000}"/>
    <cellStyle name="Percent 3 2 2 2 15 2" xfId="8519" xr:uid="{00000000-0005-0000-0000-00000D210000}"/>
    <cellStyle name="Percent 3 2 2 2 15 2 2" xfId="8520" xr:uid="{00000000-0005-0000-0000-00000E210000}"/>
    <cellStyle name="Percent 3 2 2 2 15 3" xfId="8521" xr:uid="{00000000-0005-0000-0000-00000F210000}"/>
    <cellStyle name="Percent 3 2 2 2 16" xfId="8522" xr:uid="{00000000-0005-0000-0000-000010210000}"/>
    <cellStyle name="Percent 3 2 2 2 16 2" xfId="8523" xr:uid="{00000000-0005-0000-0000-000011210000}"/>
    <cellStyle name="Percent 3 2 2 2 16 2 2" xfId="8524" xr:uid="{00000000-0005-0000-0000-000012210000}"/>
    <cellStyle name="Percent 3 2 2 2 16 3" xfId="8525" xr:uid="{00000000-0005-0000-0000-000013210000}"/>
    <cellStyle name="Percent 3 2 2 2 16 4" xfId="8526" xr:uid="{00000000-0005-0000-0000-000014210000}"/>
    <cellStyle name="Percent 3 2 2 2 17" xfId="8527" xr:uid="{00000000-0005-0000-0000-000015210000}"/>
    <cellStyle name="Percent 3 2 2 2 17 2" xfId="8528" xr:uid="{00000000-0005-0000-0000-000016210000}"/>
    <cellStyle name="Percent 3 2 2 2 17 2 2" xfId="8529" xr:uid="{00000000-0005-0000-0000-000017210000}"/>
    <cellStyle name="Percent 3 2 2 2 17 3" xfId="8530" xr:uid="{00000000-0005-0000-0000-000018210000}"/>
    <cellStyle name="Percent 3 2 2 2 18" xfId="8531" xr:uid="{00000000-0005-0000-0000-000019210000}"/>
    <cellStyle name="Percent 3 2 2 2 2" xfId="8532" xr:uid="{00000000-0005-0000-0000-00001A210000}"/>
    <cellStyle name="Percent 3 2 2 2 2 2" xfId="8533" xr:uid="{00000000-0005-0000-0000-00001B210000}"/>
    <cellStyle name="Percent 3 2 2 2 2 2 2" xfId="8534" xr:uid="{00000000-0005-0000-0000-00001C210000}"/>
    <cellStyle name="Percent 3 2 2 2 2 2 2 2" xfId="8535" xr:uid="{00000000-0005-0000-0000-00001D210000}"/>
    <cellStyle name="Percent 3 2 2 2 2 2 2 2 2" xfId="8536" xr:uid="{00000000-0005-0000-0000-00001E210000}"/>
    <cellStyle name="Percent 3 2 2 2 2 2 2 3" xfId="8537" xr:uid="{00000000-0005-0000-0000-00001F210000}"/>
    <cellStyle name="Percent 3 2 2 2 2 2 3" xfId="8538" xr:uid="{00000000-0005-0000-0000-000020210000}"/>
    <cellStyle name="Percent 3 2 2 2 2 2 3 2" xfId="8539" xr:uid="{00000000-0005-0000-0000-000021210000}"/>
    <cellStyle name="Percent 3 2 2 2 2 2 3 2 2" xfId="8540" xr:uid="{00000000-0005-0000-0000-000022210000}"/>
    <cellStyle name="Percent 3 2 2 2 2 2 3 3" xfId="8541" xr:uid="{00000000-0005-0000-0000-000023210000}"/>
    <cellStyle name="Percent 3 2 2 2 2 2 4" xfId="8542" xr:uid="{00000000-0005-0000-0000-000024210000}"/>
    <cellStyle name="Percent 3 2 2 2 2 2 4 2" xfId="8543" xr:uid="{00000000-0005-0000-0000-000025210000}"/>
    <cellStyle name="Percent 3 2 2 2 2 2 4 2 2" xfId="8544" xr:uid="{00000000-0005-0000-0000-000026210000}"/>
    <cellStyle name="Percent 3 2 2 2 2 2 4 3" xfId="8545" xr:uid="{00000000-0005-0000-0000-000027210000}"/>
    <cellStyle name="Percent 3 2 2 2 2 2 5" xfId="8546" xr:uid="{00000000-0005-0000-0000-000028210000}"/>
    <cellStyle name="Percent 3 2 2 2 2 2 5 2" xfId="8547" xr:uid="{00000000-0005-0000-0000-000029210000}"/>
    <cellStyle name="Percent 3 2 2 2 2 2 5 2 2" xfId="8548" xr:uid="{00000000-0005-0000-0000-00002A210000}"/>
    <cellStyle name="Percent 3 2 2 2 2 2 5 3" xfId="8549" xr:uid="{00000000-0005-0000-0000-00002B210000}"/>
    <cellStyle name="Percent 3 2 2 2 2 2 6" xfId="8550" xr:uid="{00000000-0005-0000-0000-00002C210000}"/>
    <cellStyle name="Percent 3 2 2 2 2 2 6 2" xfId="8551" xr:uid="{00000000-0005-0000-0000-00002D210000}"/>
    <cellStyle name="Percent 3 2 2 2 2 2 7" xfId="8552" xr:uid="{00000000-0005-0000-0000-00002E210000}"/>
    <cellStyle name="Percent 3 2 2 2 2 3" xfId="8553" xr:uid="{00000000-0005-0000-0000-00002F210000}"/>
    <cellStyle name="Percent 3 2 2 2 2 3 2" xfId="8554" xr:uid="{00000000-0005-0000-0000-000030210000}"/>
    <cellStyle name="Percent 3 2 2 2 2 3 2 2" xfId="8555" xr:uid="{00000000-0005-0000-0000-000031210000}"/>
    <cellStyle name="Percent 3 2 2 2 2 3 3" xfId="8556" xr:uid="{00000000-0005-0000-0000-000032210000}"/>
    <cellStyle name="Percent 3 2 2 2 2 4" xfId="8557" xr:uid="{00000000-0005-0000-0000-000033210000}"/>
    <cellStyle name="Percent 3 2 2 2 2 4 2" xfId="8558" xr:uid="{00000000-0005-0000-0000-000034210000}"/>
    <cellStyle name="Percent 3 2 2 2 2 4 2 2" xfId="8559" xr:uid="{00000000-0005-0000-0000-000035210000}"/>
    <cellStyle name="Percent 3 2 2 2 2 4 3" xfId="8560" xr:uid="{00000000-0005-0000-0000-000036210000}"/>
    <cellStyle name="Percent 3 2 2 2 2 5" xfId="8561" xr:uid="{00000000-0005-0000-0000-000037210000}"/>
    <cellStyle name="Percent 3 2 2 2 2 5 2" xfId="8562" xr:uid="{00000000-0005-0000-0000-000038210000}"/>
    <cellStyle name="Percent 3 2 2 2 2 5 2 2" xfId="8563" xr:uid="{00000000-0005-0000-0000-000039210000}"/>
    <cellStyle name="Percent 3 2 2 2 2 5 3" xfId="8564" xr:uid="{00000000-0005-0000-0000-00003A210000}"/>
    <cellStyle name="Percent 3 2 2 2 2 6" xfId="8565" xr:uid="{00000000-0005-0000-0000-00003B210000}"/>
    <cellStyle name="Percent 3 2 2 2 2 6 2" xfId="8566" xr:uid="{00000000-0005-0000-0000-00003C210000}"/>
    <cellStyle name="Percent 3 2 2 2 2 7" xfId="8567" xr:uid="{00000000-0005-0000-0000-00003D210000}"/>
    <cellStyle name="Percent 3 2 2 2 3" xfId="8568" xr:uid="{00000000-0005-0000-0000-00003E210000}"/>
    <cellStyle name="Percent 3 2 2 2 3 2" xfId="8569" xr:uid="{00000000-0005-0000-0000-00003F210000}"/>
    <cellStyle name="Percent 3 2 2 2 3 2 2" xfId="8570" xr:uid="{00000000-0005-0000-0000-000040210000}"/>
    <cellStyle name="Percent 3 2 2 2 3 3" xfId="8571" xr:uid="{00000000-0005-0000-0000-000041210000}"/>
    <cellStyle name="Percent 3 2 2 2 4" xfId="8572" xr:uid="{00000000-0005-0000-0000-000042210000}"/>
    <cellStyle name="Percent 3 2 2 2 4 2" xfId="8573" xr:uid="{00000000-0005-0000-0000-000043210000}"/>
    <cellStyle name="Percent 3 2 2 2 4 2 2" xfId="8574" xr:uid="{00000000-0005-0000-0000-000044210000}"/>
    <cellStyle name="Percent 3 2 2 2 4 3" xfId="8575" xr:uid="{00000000-0005-0000-0000-000045210000}"/>
    <cellStyle name="Percent 3 2 2 2 5" xfId="8576" xr:uid="{00000000-0005-0000-0000-000046210000}"/>
    <cellStyle name="Percent 3 2 2 2 5 2" xfId="8577" xr:uid="{00000000-0005-0000-0000-000047210000}"/>
    <cellStyle name="Percent 3 2 2 2 5 2 2" xfId="8578" xr:uid="{00000000-0005-0000-0000-000048210000}"/>
    <cellStyle name="Percent 3 2 2 2 5 3" xfId="8579" xr:uid="{00000000-0005-0000-0000-000049210000}"/>
    <cellStyle name="Percent 3 2 2 2 6" xfId="8580" xr:uid="{00000000-0005-0000-0000-00004A210000}"/>
    <cellStyle name="Percent 3 2 2 2 6 2" xfId="8581" xr:uid="{00000000-0005-0000-0000-00004B210000}"/>
    <cellStyle name="Percent 3 2 2 2 6 2 2" xfId="8582" xr:uid="{00000000-0005-0000-0000-00004C210000}"/>
    <cellStyle name="Percent 3 2 2 2 6 3" xfId="8583" xr:uid="{00000000-0005-0000-0000-00004D210000}"/>
    <cellStyle name="Percent 3 2 2 2 7" xfId="8584" xr:uid="{00000000-0005-0000-0000-00004E210000}"/>
    <cellStyle name="Percent 3 2 2 2 7 2" xfId="8585" xr:uid="{00000000-0005-0000-0000-00004F210000}"/>
    <cellStyle name="Percent 3 2 2 2 7 2 2" xfId="8586" xr:uid="{00000000-0005-0000-0000-000050210000}"/>
    <cellStyle name="Percent 3 2 2 2 7 3" xfId="8587" xr:uid="{00000000-0005-0000-0000-000051210000}"/>
    <cellStyle name="Percent 3 2 2 2 8" xfId="8588" xr:uid="{00000000-0005-0000-0000-000052210000}"/>
    <cellStyle name="Percent 3 2 2 2 8 2" xfId="8589" xr:uid="{00000000-0005-0000-0000-000053210000}"/>
    <cellStyle name="Percent 3 2 2 2 8 2 2" xfId="8590" xr:uid="{00000000-0005-0000-0000-000054210000}"/>
    <cellStyle name="Percent 3 2 2 2 8 3" xfId="8591" xr:uid="{00000000-0005-0000-0000-000055210000}"/>
    <cellStyle name="Percent 3 2 2 2 9" xfId="8592" xr:uid="{00000000-0005-0000-0000-000056210000}"/>
    <cellStyle name="Percent 3 2 2 2 9 2" xfId="8593" xr:uid="{00000000-0005-0000-0000-000057210000}"/>
    <cellStyle name="Percent 3 2 2 2 9 2 2" xfId="8594" xr:uid="{00000000-0005-0000-0000-000058210000}"/>
    <cellStyle name="Percent 3 2 2 2 9 3" xfId="8595" xr:uid="{00000000-0005-0000-0000-000059210000}"/>
    <cellStyle name="Percent 3 2 2 3" xfId="8596" xr:uid="{00000000-0005-0000-0000-00005A210000}"/>
    <cellStyle name="Percent 3 2 2 3 2" xfId="8597" xr:uid="{00000000-0005-0000-0000-00005B210000}"/>
    <cellStyle name="Percent 3 2 2 3 2 2" xfId="8598" xr:uid="{00000000-0005-0000-0000-00005C210000}"/>
    <cellStyle name="Percent 3 2 2 3 3" xfId="8599" xr:uid="{00000000-0005-0000-0000-00005D210000}"/>
    <cellStyle name="Percent 3 2 2 4" xfId="8600" xr:uid="{00000000-0005-0000-0000-00005E210000}"/>
    <cellStyle name="Percent 3 2 2 4 2" xfId="8601" xr:uid="{00000000-0005-0000-0000-00005F210000}"/>
    <cellStyle name="Percent 3 2 2 4 2 2" xfId="8602" xr:uid="{00000000-0005-0000-0000-000060210000}"/>
    <cellStyle name="Percent 3 2 2 4 3" xfId="8603" xr:uid="{00000000-0005-0000-0000-000061210000}"/>
    <cellStyle name="Percent 3 2 2 5" xfId="8604" xr:uid="{00000000-0005-0000-0000-000062210000}"/>
    <cellStyle name="Percent 3 2 2 5 2" xfId="8605" xr:uid="{00000000-0005-0000-0000-000063210000}"/>
    <cellStyle name="Percent 3 2 2 5 2 2" xfId="8606" xr:uid="{00000000-0005-0000-0000-000064210000}"/>
    <cellStyle name="Percent 3 2 2 5 3" xfId="8607" xr:uid="{00000000-0005-0000-0000-000065210000}"/>
    <cellStyle name="Percent 3 2 2 6" xfId="8608" xr:uid="{00000000-0005-0000-0000-000066210000}"/>
    <cellStyle name="Percent 3 2 2 6 2" xfId="8609" xr:uid="{00000000-0005-0000-0000-000067210000}"/>
    <cellStyle name="Percent 3 2 2 6 2 2" xfId="8610" xr:uid="{00000000-0005-0000-0000-000068210000}"/>
    <cellStyle name="Percent 3 2 2 6 3" xfId="8611" xr:uid="{00000000-0005-0000-0000-000069210000}"/>
    <cellStyle name="Percent 3 2 2 7" xfId="8612" xr:uid="{00000000-0005-0000-0000-00006A210000}"/>
    <cellStyle name="Percent 3 2 2 7 2" xfId="8613" xr:uid="{00000000-0005-0000-0000-00006B210000}"/>
    <cellStyle name="Percent 3 2 2 7 2 2" xfId="8614" xr:uid="{00000000-0005-0000-0000-00006C210000}"/>
    <cellStyle name="Percent 3 2 2 7 3" xfId="8615" xr:uid="{00000000-0005-0000-0000-00006D210000}"/>
    <cellStyle name="Percent 3 2 2 8" xfId="8616" xr:uid="{00000000-0005-0000-0000-00006E210000}"/>
    <cellStyle name="Percent 3 2 2 8 2" xfId="8617" xr:uid="{00000000-0005-0000-0000-00006F210000}"/>
    <cellStyle name="Percent 3 2 2 8 2 2" xfId="8618" xr:uid="{00000000-0005-0000-0000-000070210000}"/>
    <cellStyle name="Percent 3 2 2 8 3" xfId="8619" xr:uid="{00000000-0005-0000-0000-000071210000}"/>
    <cellStyle name="Percent 3 2 2 9" xfId="8620" xr:uid="{00000000-0005-0000-0000-000072210000}"/>
    <cellStyle name="Percent 3 2 2 9 2" xfId="8621" xr:uid="{00000000-0005-0000-0000-000073210000}"/>
    <cellStyle name="Percent 3 2 2 9 2 2" xfId="8622" xr:uid="{00000000-0005-0000-0000-000074210000}"/>
    <cellStyle name="Percent 3 2 2 9 3" xfId="8623" xr:uid="{00000000-0005-0000-0000-000075210000}"/>
    <cellStyle name="Percent 3 2 20" xfId="8624" xr:uid="{00000000-0005-0000-0000-000076210000}"/>
    <cellStyle name="Percent 3 2 20 2" xfId="8625" xr:uid="{00000000-0005-0000-0000-000077210000}"/>
    <cellStyle name="Percent 3 2 21" xfId="8436" xr:uid="{00000000-0005-0000-0000-0000BA200000}"/>
    <cellStyle name="Percent 3 2 3" xfId="8626" xr:uid="{00000000-0005-0000-0000-000078210000}"/>
    <cellStyle name="Percent 3 2 3 2" xfId="8627" xr:uid="{00000000-0005-0000-0000-000079210000}"/>
    <cellStyle name="Percent 3 2 4" xfId="8628" xr:uid="{00000000-0005-0000-0000-00007A210000}"/>
    <cellStyle name="Percent 3 2 4 2" xfId="8629" xr:uid="{00000000-0005-0000-0000-00007B210000}"/>
    <cellStyle name="Percent 3 2 5" xfId="8630" xr:uid="{00000000-0005-0000-0000-00007C210000}"/>
    <cellStyle name="Percent 3 2 5 2" xfId="8631" xr:uid="{00000000-0005-0000-0000-00007D210000}"/>
    <cellStyle name="Percent 3 2 6" xfId="8632" xr:uid="{00000000-0005-0000-0000-00007E210000}"/>
    <cellStyle name="Percent 3 2 6 2" xfId="8633" xr:uid="{00000000-0005-0000-0000-00007F210000}"/>
    <cellStyle name="Percent 3 2 7" xfId="8634" xr:uid="{00000000-0005-0000-0000-000080210000}"/>
    <cellStyle name="Percent 3 2 7 2" xfId="8635" xr:uid="{00000000-0005-0000-0000-000081210000}"/>
    <cellStyle name="Percent 3 2 8" xfId="8636" xr:uid="{00000000-0005-0000-0000-000082210000}"/>
    <cellStyle name="Percent 3 2 8 2" xfId="8637" xr:uid="{00000000-0005-0000-0000-000083210000}"/>
    <cellStyle name="Percent 3 2 9" xfId="8638" xr:uid="{00000000-0005-0000-0000-000084210000}"/>
    <cellStyle name="Percent 3 2 9 2" xfId="8639" xr:uid="{00000000-0005-0000-0000-000085210000}"/>
    <cellStyle name="Percent 3 20" xfId="8640" xr:uid="{00000000-0005-0000-0000-000086210000}"/>
    <cellStyle name="Percent 3 20 2" xfId="8641" xr:uid="{00000000-0005-0000-0000-000087210000}"/>
    <cellStyle name="Percent 3 20 3" xfId="8642" xr:uid="{00000000-0005-0000-0000-000088210000}"/>
    <cellStyle name="Percent 3 20 4" xfId="8643" xr:uid="{00000000-0005-0000-0000-000089210000}"/>
    <cellStyle name="Percent 3 21" xfId="8644" xr:uid="{00000000-0005-0000-0000-00008A210000}"/>
    <cellStyle name="Percent 3 21 2" xfId="8645" xr:uid="{00000000-0005-0000-0000-00008B210000}"/>
    <cellStyle name="Percent 3 21 3" xfId="8646" xr:uid="{00000000-0005-0000-0000-00008C210000}"/>
    <cellStyle name="Percent 3 21 4" xfId="8647" xr:uid="{00000000-0005-0000-0000-00008D210000}"/>
    <cellStyle name="Percent 3 22" xfId="8648" xr:uid="{00000000-0005-0000-0000-00008E210000}"/>
    <cellStyle name="Percent 3 22 2" xfId="8649" xr:uid="{00000000-0005-0000-0000-00008F210000}"/>
    <cellStyle name="Percent 3 23" xfId="8650" xr:uid="{00000000-0005-0000-0000-000090210000}"/>
    <cellStyle name="Percent 3 23 2" xfId="8651" xr:uid="{00000000-0005-0000-0000-000091210000}"/>
    <cellStyle name="Percent 3 24" xfId="8652" xr:uid="{00000000-0005-0000-0000-000092210000}"/>
    <cellStyle name="Percent 3 24 2" xfId="8653" xr:uid="{00000000-0005-0000-0000-000093210000}"/>
    <cellStyle name="Percent 3 25" xfId="8654" xr:uid="{00000000-0005-0000-0000-000094210000}"/>
    <cellStyle name="Percent 3 25 2" xfId="8655" xr:uid="{00000000-0005-0000-0000-000095210000}"/>
    <cellStyle name="Percent 3 26" xfId="8656" xr:uid="{00000000-0005-0000-0000-000096210000}"/>
    <cellStyle name="Percent 3 26 2" xfId="8657" xr:uid="{00000000-0005-0000-0000-000097210000}"/>
    <cellStyle name="Percent 3 27" xfId="8658" xr:uid="{00000000-0005-0000-0000-000098210000}"/>
    <cellStyle name="Percent 3 27 2" xfId="8659" xr:uid="{00000000-0005-0000-0000-000099210000}"/>
    <cellStyle name="Percent 3 28" xfId="8660" xr:uid="{00000000-0005-0000-0000-00009A210000}"/>
    <cellStyle name="Percent 3 28 2" xfId="8661" xr:uid="{00000000-0005-0000-0000-00009B210000}"/>
    <cellStyle name="Percent 3 29" xfId="8662" xr:uid="{00000000-0005-0000-0000-00009C210000}"/>
    <cellStyle name="Percent 3 29 2" xfId="8663" xr:uid="{00000000-0005-0000-0000-00009D210000}"/>
    <cellStyle name="Percent 3 3" xfId="8664" xr:uid="{00000000-0005-0000-0000-00009E210000}"/>
    <cellStyle name="Percent 3 3 2" xfId="8665" xr:uid="{00000000-0005-0000-0000-00009F210000}"/>
    <cellStyle name="Percent 3 3 2 2" xfId="8666" xr:uid="{00000000-0005-0000-0000-0000A0210000}"/>
    <cellStyle name="Percent 3 3 2 2 2" xfId="8667" xr:uid="{00000000-0005-0000-0000-0000A1210000}"/>
    <cellStyle name="Percent 3 3 2 3" xfId="8668" xr:uid="{00000000-0005-0000-0000-0000A2210000}"/>
    <cellStyle name="Percent 3 3 2 4" xfId="8669" xr:uid="{00000000-0005-0000-0000-0000A3210000}"/>
    <cellStyle name="Percent 3 3 2 5" xfId="8670" xr:uid="{00000000-0005-0000-0000-0000A4210000}"/>
    <cellStyle name="Percent 3 3 3" xfId="8671" xr:uid="{00000000-0005-0000-0000-0000A5210000}"/>
    <cellStyle name="Percent 3 3 4" xfId="8672" xr:uid="{00000000-0005-0000-0000-0000A6210000}"/>
    <cellStyle name="Percent 3 3 5" xfId="8673" xr:uid="{00000000-0005-0000-0000-0000A7210000}"/>
    <cellStyle name="Percent 3 3 6" xfId="8674" xr:uid="{00000000-0005-0000-0000-0000A8210000}"/>
    <cellStyle name="Percent 3 3 6 2" xfId="8675" xr:uid="{00000000-0005-0000-0000-0000A9210000}"/>
    <cellStyle name="Percent 3 3 6 3" xfId="8676" xr:uid="{00000000-0005-0000-0000-0000AA210000}"/>
    <cellStyle name="Percent 3 3 7" xfId="8677" xr:uid="{00000000-0005-0000-0000-0000AB210000}"/>
    <cellStyle name="Percent 3 30" xfId="8678" xr:uid="{00000000-0005-0000-0000-0000AC210000}"/>
    <cellStyle name="Percent 3 30 2" xfId="8679" xr:uid="{00000000-0005-0000-0000-0000AD210000}"/>
    <cellStyle name="Percent 3 31" xfId="8680" xr:uid="{00000000-0005-0000-0000-0000AE210000}"/>
    <cellStyle name="Percent 3 31 2" xfId="8681" xr:uid="{00000000-0005-0000-0000-0000AF210000}"/>
    <cellStyle name="Percent 3 32" xfId="8682" xr:uid="{00000000-0005-0000-0000-0000B0210000}"/>
    <cellStyle name="Percent 3 32 2" xfId="8683" xr:uid="{00000000-0005-0000-0000-0000B1210000}"/>
    <cellStyle name="Percent 3 33" xfId="8684" xr:uid="{00000000-0005-0000-0000-0000B2210000}"/>
    <cellStyle name="Percent 3 33 2" xfId="8685" xr:uid="{00000000-0005-0000-0000-0000B3210000}"/>
    <cellStyle name="Percent 3 34" xfId="8686" xr:uid="{00000000-0005-0000-0000-0000B4210000}"/>
    <cellStyle name="Percent 3 34 2" xfId="8687" xr:uid="{00000000-0005-0000-0000-0000B5210000}"/>
    <cellStyle name="Percent 3 35" xfId="8688" xr:uid="{00000000-0005-0000-0000-0000B6210000}"/>
    <cellStyle name="Percent 3 35 2" xfId="8689" xr:uid="{00000000-0005-0000-0000-0000B7210000}"/>
    <cellStyle name="Percent 3 36" xfId="8690" xr:uid="{00000000-0005-0000-0000-0000B8210000}"/>
    <cellStyle name="Percent 3 36 2" xfId="8691" xr:uid="{00000000-0005-0000-0000-0000B9210000}"/>
    <cellStyle name="Percent 3 37" xfId="8692" xr:uid="{00000000-0005-0000-0000-0000BA210000}"/>
    <cellStyle name="Percent 3 37 2" xfId="8693" xr:uid="{00000000-0005-0000-0000-0000BB210000}"/>
    <cellStyle name="Percent 3 38" xfId="8694" xr:uid="{00000000-0005-0000-0000-0000BC210000}"/>
    <cellStyle name="Percent 3 38 2" xfId="8695" xr:uid="{00000000-0005-0000-0000-0000BD210000}"/>
    <cellStyle name="Percent 3 39" xfId="8696" xr:uid="{00000000-0005-0000-0000-0000BE210000}"/>
    <cellStyle name="Percent 3 39 2" xfId="8697" xr:uid="{00000000-0005-0000-0000-0000BF210000}"/>
    <cellStyle name="Percent 3 4" xfId="8698" xr:uid="{00000000-0005-0000-0000-0000C0210000}"/>
    <cellStyle name="Percent 3 4 2" xfId="8699" xr:uid="{00000000-0005-0000-0000-0000C1210000}"/>
    <cellStyle name="Percent 3 4 3" xfId="8700" xr:uid="{00000000-0005-0000-0000-0000C2210000}"/>
    <cellStyle name="Percent 3 4 3 2" xfId="8701" xr:uid="{00000000-0005-0000-0000-0000C3210000}"/>
    <cellStyle name="Percent 3 4 4" xfId="8702" xr:uid="{00000000-0005-0000-0000-0000C4210000}"/>
    <cellStyle name="Percent 3 4 4 2" xfId="8703" xr:uid="{00000000-0005-0000-0000-0000C5210000}"/>
    <cellStyle name="Percent 3 4 4 3" xfId="8704" xr:uid="{00000000-0005-0000-0000-0000C6210000}"/>
    <cellStyle name="Percent 3 40" xfId="8705" xr:uid="{00000000-0005-0000-0000-0000C7210000}"/>
    <cellStyle name="Percent 3 40 2" xfId="8706" xr:uid="{00000000-0005-0000-0000-0000C8210000}"/>
    <cellStyle name="Percent 3 41" xfId="8707" xr:uid="{00000000-0005-0000-0000-0000C9210000}"/>
    <cellStyle name="Percent 3 41 2" xfId="8708" xr:uid="{00000000-0005-0000-0000-0000CA210000}"/>
    <cellStyle name="Percent 3 42" xfId="8709" xr:uid="{00000000-0005-0000-0000-0000CB210000}"/>
    <cellStyle name="Percent 3 42 2" xfId="8710" xr:uid="{00000000-0005-0000-0000-0000CC210000}"/>
    <cellStyle name="Percent 3 43" xfId="8711" xr:uid="{00000000-0005-0000-0000-0000CD210000}"/>
    <cellStyle name="Percent 3 43 2" xfId="8712" xr:uid="{00000000-0005-0000-0000-0000CE210000}"/>
    <cellStyle name="Percent 3 44" xfId="8713" xr:uid="{00000000-0005-0000-0000-0000CF210000}"/>
    <cellStyle name="Percent 3 44 2" xfId="8714" xr:uid="{00000000-0005-0000-0000-0000D0210000}"/>
    <cellStyle name="Percent 3 45" xfId="8715" xr:uid="{00000000-0005-0000-0000-0000D1210000}"/>
    <cellStyle name="Percent 3 45 2" xfId="8716" xr:uid="{00000000-0005-0000-0000-0000D2210000}"/>
    <cellStyle name="Percent 3 46" xfId="8717" xr:uid="{00000000-0005-0000-0000-0000D3210000}"/>
    <cellStyle name="Percent 3 46 2" xfId="8718" xr:uid="{00000000-0005-0000-0000-0000D4210000}"/>
    <cellStyle name="Percent 3 47" xfId="8719" xr:uid="{00000000-0005-0000-0000-0000D5210000}"/>
    <cellStyle name="Percent 3 47 2" xfId="8720" xr:uid="{00000000-0005-0000-0000-0000D6210000}"/>
    <cellStyle name="Percent 3 48" xfId="8721" xr:uid="{00000000-0005-0000-0000-0000D7210000}"/>
    <cellStyle name="Percent 3 48 2" xfId="8722" xr:uid="{00000000-0005-0000-0000-0000D8210000}"/>
    <cellStyle name="Percent 3 49" xfId="8723" xr:uid="{00000000-0005-0000-0000-0000D9210000}"/>
    <cellStyle name="Percent 3 49 2" xfId="8724" xr:uid="{00000000-0005-0000-0000-0000DA210000}"/>
    <cellStyle name="Percent 3 5" xfId="8725" xr:uid="{00000000-0005-0000-0000-0000DB210000}"/>
    <cellStyle name="Percent 3 5 2" xfId="8726" xr:uid="{00000000-0005-0000-0000-0000DC210000}"/>
    <cellStyle name="Percent 3 5 2 2" xfId="8727" xr:uid="{00000000-0005-0000-0000-0000DD210000}"/>
    <cellStyle name="Percent 3 5 2 3" xfId="8728" xr:uid="{00000000-0005-0000-0000-0000DE210000}"/>
    <cellStyle name="Percent 3 5 3" xfId="8729" xr:uid="{00000000-0005-0000-0000-0000DF210000}"/>
    <cellStyle name="Percent 3 50" xfId="8730" xr:uid="{00000000-0005-0000-0000-0000E0210000}"/>
    <cellStyle name="Percent 3 50 2" xfId="8731" xr:uid="{00000000-0005-0000-0000-0000E1210000}"/>
    <cellStyle name="Percent 3 51" xfId="8732" xr:uid="{00000000-0005-0000-0000-0000E2210000}"/>
    <cellStyle name="Percent 3 51 2" xfId="8733" xr:uid="{00000000-0005-0000-0000-0000E3210000}"/>
    <cellStyle name="Percent 3 52" xfId="8734" xr:uid="{00000000-0005-0000-0000-0000E4210000}"/>
    <cellStyle name="Percent 3 52 2" xfId="8735" xr:uid="{00000000-0005-0000-0000-0000E5210000}"/>
    <cellStyle name="Percent 3 53" xfId="8736" xr:uid="{00000000-0005-0000-0000-0000E6210000}"/>
    <cellStyle name="Percent 3 53 2" xfId="8737" xr:uid="{00000000-0005-0000-0000-0000E7210000}"/>
    <cellStyle name="Percent 3 54" xfId="8738" xr:uid="{00000000-0005-0000-0000-0000E8210000}"/>
    <cellStyle name="Percent 3 54 2" xfId="8739" xr:uid="{00000000-0005-0000-0000-0000E9210000}"/>
    <cellStyle name="Percent 3 55" xfId="8740" xr:uid="{00000000-0005-0000-0000-0000EA210000}"/>
    <cellStyle name="Percent 3 55 2" xfId="8741" xr:uid="{00000000-0005-0000-0000-0000EB210000}"/>
    <cellStyle name="Percent 3 56" xfId="8742" xr:uid="{00000000-0005-0000-0000-0000EC210000}"/>
    <cellStyle name="Percent 3 56 2" xfId="8743" xr:uid="{00000000-0005-0000-0000-0000ED210000}"/>
    <cellStyle name="Percent 3 57" xfId="8744" xr:uid="{00000000-0005-0000-0000-0000EE210000}"/>
    <cellStyle name="Percent 3 57 2" xfId="8745" xr:uid="{00000000-0005-0000-0000-0000EF210000}"/>
    <cellStyle name="Percent 3 58" xfId="8746" xr:uid="{00000000-0005-0000-0000-0000F0210000}"/>
    <cellStyle name="Percent 3 58 2" xfId="8747" xr:uid="{00000000-0005-0000-0000-0000F1210000}"/>
    <cellStyle name="Percent 3 59" xfId="8748" xr:uid="{00000000-0005-0000-0000-0000F2210000}"/>
    <cellStyle name="Percent 3 59 2" xfId="8749" xr:uid="{00000000-0005-0000-0000-0000F3210000}"/>
    <cellStyle name="Percent 3 6" xfId="8750" xr:uid="{00000000-0005-0000-0000-0000F4210000}"/>
    <cellStyle name="Percent 3 6 2" xfId="8751" xr:uid="{00000000-0005-0000-0000-0000F5210000}"/>
    <cellStyle name="Percent 3 6 2 2" xfId="8752" xr:uid="{00000000-0005-0000-0000-0000F6210000}"/>
    <cellStyle name="Percent 3 6 2 3" xfId="8753" xr:uid="{00000000-0005-0000-0000-0000F7210000}"/>
    <cellStyle name="Percent 3 6 3" xfId="8754" xr:uid="{00000000-0005-0000-0000-0000F8210000}"/>
    <cellStyle name="Percent 3 60" xfId="8755" xr:uid="{00000000-0005-0000-0000-0000F9210000}"/>
    <cellStyle name="Percent 3 60 2" xfId="8756" xr:uid="{00000000-0005-0000-0000-0000FA210000}"/>
    <cellStyle name="Percent 3 61" xfId="8757" xr:uid="{00000000-0005-0000-0000-0000FB210000}"/>
    <cellStyle name="Percent 3 61 2" xfId="8758" xr:uid="{00000000-0005-0000-0000-0000FC210000}"/>
    <cellStyle name="Percent 3 62" xfId="8759" xr:uid="{00000000-0005-0000-0000-0000FD210000}"/>
    <cellStyle name="Percent 3 63" xfId="8760" xr:uid="{00000000-0005-0000-0000-0000FE210000}"/>
    <cellStyle name="Percent 3 64" xfId="8761" xr:uid="{00000000-0005-0000-0000-0000FF210000}"/>
    <cellStyle name="Percent 3 65" xfId="8762" xr:uid="{00000000-0005-0000-0000-000000220000}"/>
    <cellStyle name="Percent 3 66" xfId="8763" xr:uid="{00000000-0005-0000-0000-000001220000}"/>
    <cellStyle name="Percent 3 67" xfId="8764" xr:uid="{00000000-0005-0000-0000-000002220000}"/>
    <cellStyle name="Percent 3 68" xfId="8765" xr:uid="{00000000-0005-0000-0000-000003220000}"/>
    <cellStyle name="Percent 3 69" xfId="8766" xr:uid="{00000000-0005-0000-0000-000004220000}"/>
    <cellStyle name="Percent 3 7" xfId="8767" xr:uid="{00000000-0005-0000-0000-000005220000}"/>
    <cellStyle name="Percent 3 7 2" xfId="8768" xr:uid="{00000000-0005-0000-0000-000006220000}"/>
    <cellStyle name="Percent 3 7 2 2" xfId="8769" xr:uid="{00000000-0005-0000-0000-000007220000}"/>
    <cellStyle name="Percent 3 7 2 3" xfId="8770" xr:uid="{00000000-0005-0000-0000-000008220000}"/>
    <cellStyle name="Percent 3 7 3" xfId="8771" xr:uid="{00000000-0005-0000-0000-000009220000}"/>
    <cellStyle name="Percent 3 70" xfId="8772" xr:uid="{00000000-0005-0000-0000-00000A220000}"/>
    <cellStyle name="Percent 3 71" xfId="8773" xr:uid="{00000000-0005-0000-0000-00000B220000}"/>
    <cellStyle name="Percent 3 72" xfId="8774" xr:uid="{00000000-0005-0000-0000-00000C220000}"/>
    <cellStyle name="Percent 3 73" xfId="8775" xr:uid="{00000000-0005-0000-0000-00000D220000}"/>
    <cellStyle name="Percent 3 74" xfId="8776" xr:uid="{00000000-0005-0000-0000-00000E220000}"/>
    <cellStyle name="Percent 3 75" xfId="8777" xr:uid="{00000000-0005-0000-0000-00000F220000}"/>
    <cellStyle name="Percent 3 76" xfId="8778" xr:uid="{00000000-0005-0000-0000-000010220000}"/>
    <cellStyle name="Percent 3 77" xfId="8779" xr:uid="{00000000-0005-0000-0000-000011220000}"/>
    <cellStyle name="Percent 3 78" xfId="8780" xr:uid="{00000000-0005-0000-0000-000012220000}"/>
    <cellStyle name="Percent 3 79" xfId="8781" xr:uid="{00000000-0005-0000-0000-000013220000}"/>
    <cellStyle name="Percent 3 8" xfId="8782" xr:uid="{00000000-0005-0000-0000-000014220000}"/>
    <cellStyle name="Percent 3 8 2" xfId="8783" xr:uid="{00000000-0005-0000-0000-000015220000}"/>
    <cellStyle name="Percent 3 8 2 2" xfId="8784" xr:uid="{00000000-0005-0000-0000-000016220000}"/>
    <cellStyle name="Percent 3 8 2 3" xfId="8785" xr:uid="{00000000-0005-0000-0000-000017220000}"/>
    <cellStyle name="Percent 3 8 3" xfId="8786" xr:uid="{00000000-0005-0000-0000-000018220000}"/>
    <cellStyle name="Percent 3 80" xfId="8787" xr:uid="{00000000-0005-0000-0000-000019220000}"/>
    <cellStyle name="Percent 3 81" xfId="8788" xr:uid="{00000000-0005-0000-0000-00001A220000}"/>
    <cellStyle name="Percent 3 82" xfId="8789" xr:uid="{00000000-0005-0000-0000-00001B220000}"/>
    <cellStyle name="Percent 3 83" xfId="8790" xr:uid="{00000000-0005-0000-0000-00001C220000}"/>
    <cellStyle name="Percent 3 84" xfId="8791" xr:uid="{00000000-0005-0000-0000-00001D220000}"/>
    <cellStyle name="Percent 3 85" xfId="8792" xr:uid="{00000000-0005-0000-0000-00001E220000}"/>
    <cellStyle name="Percent 3 86" xfId="8793" xr:uid="{00000000-0005-0000-0000-00001F220000}"/>
    <cellStyle name="Percent 3 87" xfId="8794" xr:uid="{00000000-0005-0000-0000-000020220000}"/>
    <cellStyle name="Percent 3 88" xfId="8795" xr:uid="{00000000-0005-0000-0000-000021220000}"/>
    <cellStyle name="Percent 3 89" xfId="8796" xr:uid="{00000000-0005-0000-0000-000022220000}"/>
    <cellStyle name="Percent 3 9" xfId="8797" xr:uid="{00000000-0005-0000-0000-000023220000}"/>
    <cellStyle name="Percent 3 9 2" xfId="8798" xr:uid="{00000000-0005-0000-0000-000024220000}"/>
    <cellStyle name="Percent 3 9 2 2" xfId="8799" xr:uid="{00000000-0005-0000-0000-000025220000}"/>
    <cellStyle name="Percent 3 9 2 3" xfId="8800" xr:uid="{00000000-0005-0000-0000-000026220000}"/>
    <cellStyle name="Percent 3 9 3" xfId="8801" xr:uid="{00000000-0005-0000-0000-000027220000}"/>
    <cellStyle name="Percent 3 90" xfId="8802" xr:uid="{00000000-0005-0000-0000-000028220000}"/>
    <cellStyle name="Percent 3 91" xfId="8803" xr:uid="{00000000-0005-0000-0000-000029220000}"/>
    <cellStyle name="Percent 3 92" xfId="8804" xr:uid="{00000000-0005-0000-0000-00002A220000}"/>
    <cellStyle name="Percent 3 93" xfId="8805" xr:uid="{00000000-0005-0000-0000-00002B220000}"/>
    <cellStyle name="Percent 3 94" xfId="8806" xr:uid="{00000000-0005-0000-0000-00002C220000}"/>
    <cellStyle name="Percent 3 95" xfId="8807" xr:uid="{00000000-0005-0000-0000-00002D220000}"/>
    <cellStyle name="Percent 3 96" xfId="8808" xr:uid="{00000000-0005-0000-0000-00002E220000}"/>
    <cellStyle name="Percent 3 97" xfId="8809" xr:uid="{00000000-0005-0000-0000-00002F220000}"/>
    <cellStyle name="Percent 3 98" xfId="8810" xr:uid="{00000000-0005-0000-0000-000030220000}"/>
    <cellStyle name="Percent 3 99" xfId="8811" xr:uid="{00000000-0005-0000-0000-000031220000}"/>
    <cellStyle name="Percent 3 99 2" xfId="8812" xr:uid="{00000000-0005-0000-0000-000032220000}"/>
    <cellStyle name="Percent 30" xfId="8813" xr:uid="{00000000-0005-0000-0000-000033220000}"/>
    <cellStyle name="Percent 31" xfId="8814" xr:uid="{00000000-0005-0000-0000-000034220000}"/>
    <cellStyle name="Percent 32" xfId="8815" xr:uid="{00000000-0005-0000-0000-000035220000}"/>
    <cellStyle name="Percent 33" xfId="8816" xr:uid="{00000000-0005-0000-0000-000036220000}"/>
    <cellStyle name="Percent 34" xfId="8817" xr:uid="{00000000-0005-0000-0000-000037220000}"/>
    <cellStyle name="Percent 35" xfId="8818" xr:uid="{00000000-0005-0000-0000-000038220000}"/>
    <cellStyle name="Percent 36" xfId="8819" xr:uid="{00000000-0005-0000-0000-000039220000}"/>
    <cellStyle name="Percent 37" xfId="8820" xr:uid="{00000000-0005-0000-0000-00003A220000}"/>
    <cellStyle name="Percent 38" xfId="8821" xr:uid="{00000000-0005-0000-0000-00003B220000}"/>
    <cellStyle name="Percent 39" xfId="8822" xr:uid="{00000000-0005-0000-0000-00003C220000}"/>
    <cellStyle name="Percent 4" xfId="22" xr:uid="{00000000-0005-0000-0000-00002B000000}"/>
    <cellStyle name="Percent 4 10" xfId="8823" xr:uid="{00000000-0005-0000-0000-00003E220000}"/>
    <cellStyle name="Percent 4 11" xfId="8824" xr:uid="{00000000-0005-0000-0000-00003F220000}"/>
    <cellStyle name="Percent 4 12" xfId="8825" xr:uid="{00000000-0005-0000-0000-000040220000}"/>
    <cellStyle name="Percent 4 13" xfId="8826" xr:uid="{00000000-0005-0000-0000-000041220000}"/>
    <cellStyle name="Percent 4 14" xfId="8827" xr:uid="{00000000-0005-0000-0000-000042220000}"/>
    <cellStyle name="Percent 4 15" xfId="8828" xr:uid="{00000000-0005-0000-0000-000043220000}"/>
    <cellStyle name="Percent 4 16" xfId="8829" xr:uid="{00000000-0005-0000-0000-000044220000}"/>
    <cellStyle name="Percent 4 17" xfId="8830" xr:uid="{00000000-0005-0000-0000-000045220000}"/>
    <cellStyle name="Percent 4 18" xfId="8831" xr:uid="{00000000-0005-0000-0000-000046220000}"/>
    <cellStyle name="Percent 4 19" xfId="8832" xr:uid="{00000000-0005-0000-0000-000047220000}"/>
    <cellStyle name="Percent 4 2" xfId="58" xr:uid="{00000000-0005-0000-0000-00002B000000}"/>
    <cellStyle name="Percent 4 2 2" xfId="8834" xr:uid="{00000000-0005-0000-0000-000049220000}"/>
    <cellStyle name="Percent 4 2 2 2" xfId="8835" xr:uid="{00000000-0005-0000-0000-00004A220000}"/>
    <cellStyle name="Percent 4 2 3" xfId="8836" xr:uid="{00000000-0005-0000-0000-00004B220000}"/>
    <cellStyle name="Percent 4 2 4" xfId="8837" xr:uid="{00000000-0005-0000-0000-00004C220000}"/>
    <cellStyle name="Percent 4 2 5" xfId="8833" xr:uid="{00000000-0005-0000-0000-000048220000}"/>
    <cellStyle name="Percent 4 20" xfId="8838" xr:uid="{00000000-0005-0000-0000-00004D220000}"/>
    <cellStyle name="Percent 4 21" xfId="8839" xr:uid="{00000000-0005-0000-0000-00004E220000}"/>
    <cellStyle name="Percent 4 22" xfId="8840" xr:uid="{00000000-0005-0000-0000-00004F220000}"/>
    <cellStyle name="Percent 4 23" xfId="8841" xr:uid="{00000000-0005-0000-0000-000050220000}"/>
    <cellStyle name="Percent 4 24" xfId="8842" xr:uid="{00000000-0005-0000-0000-000051220000}"/>
    <cellStyle name="Percent 4 25" xfId="8843" xr:uid="{00000000-0005-0000-0000-000052220000}"/>
    <cellStyle name="Percent 4 26" xfId="8844" xr:uid="{00000000-0005-0000-0000-000053220000}"/>
    <cellStyle name="Percent 4 27" xfId="8845" xr:uid="{00000000-0005-0000-0000-000054220000}"/>
    <cellStyle name="Percent 4 28" xfId="8846" xr:uid="{00000000-0005-0000-0000-000055220000}"/>
    <cellStyle name="Percent 4 29" xfId="8847" xr:uid="{00000000-0005-0000-0000-000056220000}"/>
    <cellStyle name="Percent 4 3" xfId="8848" xr:uid="{00000000-0005-0000-0000-000057220000}"/>
    <cellStyle name="Percent 4 3 2" xfId="8849" xr:uid="{00000000-0005-0000-0000-000058220000}"/>
    <cellStyle name="Percent 4 30" xfId="8850" xr:uid="{00000000-0005-0000-0000-000059220000}"/>
    <cellStyle name="Percent 4 31" xfId="8851" xr:uid="{00000000-0005-0000-0000-00005A220000}"/>
    <cellStyle name="Percent 4 32" xfId="8852" xr:uid="{00000000-0005-0000-0000-00005B220000}"/>
    <cellStyle name="Percent 4 33" xfId="8853" xr:uid="{00000000-0005-0000-0000-00005C220000}"/>
    <cellStyle name="Percent 4 34" xfId="8854" xr:uid="{00000000-0005-0000-0000-00005D220000}"/>
    <cellStyle name="Percent 4 35" xfId="8855" xr:uid="{00000000-0005-0000-0000-00005E220000}"/>
    <cellStyle name="Percent 4 36" xfId="8856" xr:uid="{00000000-0005-0000-0000-00005F220000}"/>
    <cellStyle name="Percent 4 37" xfId="8857" xr:uid="{00000000-0005-0000-0000-000060220000}"/>
    <cellStyle name="Percent 4 38" xfId="8858" xr:uid="{00000000-0005-0000-0000-000061220000}"/>
    <cellStyle name="Percent 4 39" xfId="8859" xr:uid="{00000000-0005-0000-0000-000062220000}"/>
    <cellStyle name="Percent 4 4" xfId="8860" xr:uid="{00000000-0005-0000-0000-000063220000}"/>
    <cellStyle name="Percent 4 40" xfId="8861" xr:uid="{00000000-0005-0000-0000-000064220000}"/>
    <cellStyle name="Percent 4 41" xfId="8862" xr:uid="{00000000-0005-0000-0000-000065220000}"/>
    <cellStyle name="Percent 4 42" xfId="8863" xr:uid="{00000000-0005-0000-0000-000066220000}"/>
    <cellStyle name="Percent 4 43" xfId="8864" xr:uid="{00000000-0005-0000-0000-000067220000}"/>
    <cellStyle name="Percent 4 44" xfId="8865" xr:uid="{00000000-0005-0000-0000-000068220000}"/>
    <cellStyle name="Percent 4 45" xfId="8866" xr:uid="{00000000-0005-0000-0000-000069220000}"/>
    <cellStyle name="Percent 4 46" xfId="8867" xr:uid="{00000000-0005-0000-0000-00006A220000}"/>
    <cellStyle name="Percent 4 47" xfId="8868" xr:uid="{00000000-0005-0000-0000-00006B220000}"/>
    <cellStyle name="Percent 4 48" xfId="8869" xr:uid="{00000000-0005-0000-0000-00006C220000}"/>
    <cellStyle name="Percent 4 49" xfId="8870" xr:uid="{00000000-0005-0000-0000-00006D220000}"/>
    <cellStyle name="Percent 4 5" xfId="8871" xr:uid="{00000000-0005-0000-0000-00006E220000}"/>
    <cellStyle name="Percent 4 50" xfId="8872" xr:uid="{00000000-0005-0000-0000-00006F220000}"/>
    <cellStyle name="Percent 4 51" xfId="8873" xr:uid="{00000000-0005-0000-0000-000070220000}"/>
    <cellStyle name="Percent 4 52" xfId="8874" xr:uid="{00000000-0005-0000-0000-000071220000}"/>
    <cellStyle name="Percent 4 53" xfId="8875" xr:uid="{00000000-0005-0000-0000-000072220000}"/>
    <cellStyle name="Percent 4 54" xfId="8876" xr:uid="{00000000-0005-0000-0000-000073220000}"/>
    <cellStyle name="Percent 4 55" xfId="8877" xr:uid="{00000000-0005-0000-0000-000074220000}"/>
    <cellStyle name="Percent 4 56" xfId="8878" xr:uid="{00000000-0005-0000-0000-000075220000}"/>
    <cellStyle name="Percent 4 57" xfId="8879" xr:uid="{00000000-0005-0000-0000-000076220000}"/>
    <cellStyle name="Percent 4 58" xfId="8880" xr:uid="{00000000-0005-0000-0000-000077220000}"/>
    <cellStyle name="Percent 4 59" xfId="8881" xr:uid="{00000000-0005-0000-0000-000078220000}"/>
    <cellStyle name="Percent 4 6" xfId="8882" xr:uid="{00000000-0005-0000-0000-000079220000}"/>
    <cellStyle name="Percent 4 60" xfId="8883" xr:uid="{00000000-0005-0000-0000-00007A220000}"/>
    <cellStyle name="Percent 4 61" xfId="8884" xr:uid="{00000000-0005-0000-0000-00007B220000}"/>
    <cellStyle name="Percent 4 62" xfId="9443" xr:uid="{00000000-0005-0000-0000-00007C220000}"/>
    <cellStyle name="Percent 4 63" xfId="9447" xr:uid="{00000000-0005-0000-0000-00007D220000}"/>
    <cellStyle name="Percent 4 64" xfId="80" xr:uid="{00000000-0005-0000-0000-00003D220000}"/>
    <cellStyle name="Percent 4 7" xfId="8885" xr:uid="{00000000-0005-0000-0000-00007E220000}"/>
    <cellStyle name="Percent 4 8" xfId="8886" xr:uid="{00000000-0005-0000-0000-00007F220000}"/>
    <cellStyle name="Percent 4 9" xfId="8887" xr:uid="{00000000-0005-0000-0000-000080220000}"/>
    <cellStyle name="Percent 40" xfId="8888" xr:uid="{00000000-0005-0000-0000-000081220000}"/>
    <cellStyle name="Percent 41" xfId="8889" xr:uid="{00000000-0005-0000-0000-000082220000}"/>
    <cellStyle name="Percent 42" xfId="8890" xr:uid="{00000000-0005-0000-0000-000083220000}"/>
    <cellStyle name="Percent 43" xfId="8891" xr:uid="{00000000-0005-0000-0000-000084220000}"/>
    <cellStyle name="Percent 44" xfId="8892" xr:uid="{00000000-0005-0000-0000-000085220000}"/>
    <cellStyle name="Percent 44 2" xfId="8893" xr:uid="{00000000-0005-0000-0000-000086220000}"/>
    <cellStyle name="Percent 45" xfId="8894" xr:uid="{00000000-0005-0000-0000-000087220000}"/>
    <cellStyle name="Percent 46" xfId="8895" xr:uid="{00000000-0005-0000-0000-000088220000}"/>
    <cellStyle name="Percent 47" xfId="8896" xr:uid="{00000000-0005-0000-0000-000089220000}"/>
    <cellStyle name="Percent 48" xfId="8897" xr:uid="{00000000-0005-0000-0000-00008A220000}"/>
    <cellStyle name="Percent 49" xfId="8898" xr:uid="{00000000-0005-0000-0000-00008B220000}"/>
    <cellStyle name="Percent 49 2" xfId="8899" xr:uid="{00000000-0005-0000-0000-00008C220000}"/>
    <cellStyle name="Percent 5" xfId="32" xr:uid="{00000000-0005-0000-0000-00002C000000}"/>
    <cellStyle name="Percent 5 10" xfId="8900" xr:uid="{00000000-0005-0000-0000-00008E220000}"/>
    <cellStyle name="Percent 5 11" xfId="8901" xr:uid="{00000000-0005-0000-0000-00008F220000}"/>
    <cellStyle name="Percent 5 12" xfId="8902" xr:uid="{00000000-0005-0000-0000-000090220000}"/>
    <cellStyle name="Percent 5 13" xfId="8903" xr:uid="{00000000-0005-0000-0000-000091220000}"/>
    <cellStyle name="Percent 5 14" xfId="8904" xr:uid="{00000000-0005-0000-0000-000092220000}"/>
    <cellStyle name="Percent 5 15" xfId="8905" xr:uid="{00000000-0005-0000-0000-000093220000}"/>
    <cellStyle name="Percent 5 16" xfId="8906" xr:uid="{00000000-0005-0000-0000-000094220000}"/>
    <cellStyle name="Percent 5 17" xfId="8907" xr:uid="{00000000-0005-0000-0000-000095220000}"/>
    <cellStyle name="Percent 5 18" xfId="8908" xr:uid="{00000000-0005-0000-0000-000096220000}"/>
    <cellStyle name="Percent 5 19" xfId="8909" xr:uid="{00000000-0005-0000-0000-000097220000}"/>
    <cellStyle name="Percent 5 2" xfId="63" xr:uid="{00000000-0005-0000-0000-00002C000000}"/>
    <cellStyle name="Percent 5 2 10" xfId="8911" xr:uid="{00000000-0005-0000-0000-000099220000}"/>
    <cellStyle name="Percent 5 2 11" xfId="8912" xr:uid="{00000000-0005-0000-0000-00009A220000}"/>
    <cellStyle name="Percent 5 2 12" xfId="8913" xr:uid="{00000000-0005-0000-0000-00009B220000}"/>
    <cellStyle name="Percent 5 2 13" xfId="8914" xr:uid="{00000000-0005-0000-0000-00009C220000}"/>
    <cellStyle name="Percent 5 2 14" xfId="8915" xr:uid="{00000000-0005-0000-0000-00009D220000}"/>
    <cellStyle name="Percent 5 2 15" xfId="8916" xr:uid="{00000000-0005-0000-0000-00009E220000}"/>
    <cellStyle name="Percent 5 2 15 2" xfId="8917" xr:uid="{00000000-0005-0000-0000-00009F220000}"/>
    <cellStyle name="Percent 5 2 16" xfId="8918" xr:uid="{00000000-0005-0000-0000-0000A0220000}"/>
    <cellStyle name="Percent 5 2 17" xfId="8919" xr:uid="{00000000-0005-0000-0000-0000A1220000}"/>
    <cellStyle name="Percent 5 2 18" xfId="8920" xr:uid="{00000000-0005-0000-0000-0000A2220000}"/>
    <cellStyle name="Percent 5 2 19" xfId="8921" xr:uid="{00000000-0005-0000-0000-0000A3220000}"/>
    <cellStyle name="Percent 5 2 2" xfId="8922" xr:uid="{00000000-0005-0000-0000-0000A4220000}"/>
    <cellStyle name="Percent 5 2 2 10" xfId="8923" xr:uid="{00000000-0005-0000-0000-0000A5220000}"/>
    <cellStyle name="Percent 5 2 2 11" xfId="8924" xr:uid="{00000000-0005-0000-0000-0000A6220000}"/>
    <cellStyle name="Percent 5 2 2 12" xfId="8925" xr:uid="{00000000-0005-0000-0000-0000A7220000}"/>
    <cellStyle name="Percent 5 2 2 12 2" xfId="8926" xr:uid="{00000000-0005-0000-0000-0000A8220000}"/>
    <cellStyle name="Percent 5 2 2 13" xfId="8927" xr:uid="{00000000-0005-0000-0000-0000A9220000}"/>
    <cellStyle name="Percent 5 2 2 14" xfId="8928" xr:uid="{00000000-0005-0000-0000-0000AA220000}"/>
    <cellStyle name="Percent 5 2 2 2" xfId="8929" xr:uid="{00000000-0005-0000-0000-0000AB220000}"/>
    <cellStyle name="Percent 5 2 2 2 10" xfId="8930" xr:uid="{00000000-0005-0000-0000-0000AC220000}"/>
    <cellStyle name="Percent 5 2 2 2 10 2" xfId="8931" xr:uid="{00000000-0005-0000-0000-0000AD220000}"/>
    <cellStyle name="Percent 5 2 2 2 10 2 2" xfId="8932" xr:uid="{00000000-0005-0000-0000-0000AE220000}"/>
    <cellStyle name="Percent 5 2 2 2 10 3" xfId="8933" xr:uid="{00000000-0005-0000-0000-0000AF220000}"/>
    <cellStyle name="Percent 5 2 2 2 11" xfId="8934" xr:uid="{00000000-0005-0000-0000-0000B0220000}"/>
    <cellStyle name="Percent 5 2 2 2 11 2" xfId="8935" xr:uid="{00000000-0005-0000-0000-0000B1220000}"/>
    <cellStyle name="Percent 5 2 2 2 11 2 2" xfId="8936" xr:uid="{00000000-0005-0000-0000-0000B2220000}"/>
    <cellStyle name="Percent 5 2 2 2 11 3" xfId="8937" xr:uid="{00000000-0005-0000-0000-0000B3220000}"/>
    <cellStyle name="Percent 5 2 2 2 12" xfId="8938" xr:uid="{00000000-0005-0000-0000-0000B4220000}"/>
    <cellStyle name="Percent 5 2 2 2 12 2" xfId="8939" xr:uid="{00000000-0005-0000-0000-0000B5220000}"/>
    <cellStyle name="Percent 5 2 2 2 13" xfId="8940" xr:uid="{00000000-0005-0000-0000-0000B6220000}"/>
    <cellStyle name="Percent 5 2 2 2 13 2" xfId="8941" xr:uid="{00000000-0005-0000-0000-0000B7220000}"/>
    <cellStyle name="Percent 5 2 2 2 14" xfId="8942" xr:uid="{00000000-0005-0000-0000-0000B8220000}"/>
    <cellStyle name="Percent 5 2 2 2 2" xfId="8943" xr:uid="{00000000-0005-0000-0000-0000B9220000}"/>
    <cellStyle name="Percent 5 2 2 2 2 2" xfId="8944" xr:uid="{00000000-0005-0000-0000-0000BA220000}"/>
    <cellStyle name="Percent 5 2 2 2 2 2 2" xfId="8945" xr:uid="{00000000-0005-0000-0000-0000BB220000}"/>
    <cellStyle name="Percent 5 2 2 2 2 3" xfId="8946" xr:uid="{00000000-0005-0000-0000-0000BC220000}"/>
    <cellStyle name="Percent 5 2 2 2 3" xfId="8947" xr:uid="{00000000-0005-0000-0000-0000BD220000}"/>
    <cellStyle name="Percent 5 2 2 2 3 2" xfId="8948" xr:uid="{00000000-0005-0000-0000-0000BE220000}"/>
    <cellStyle name="Percent 5 2 2 2 3 2 2" xfId="8949" xr:uid="{00000000-0005-0000-0000-0000BF220000}"/>
    <cellStyle name="Percent 5 2 2 2 3 3" xfId="8950" xr:uid="{00000000-0005-0000-0000-0000C0220000}"/>
    <cellStyle name="Percent 5 2 2 2 4" xfId="8951" xr:uid="{00000000-0005-0000-0000-0000C1220000}"/>
    <cellStyle name="Percent 5 2 2 2 4 2" xfId="8952" xr:uid="{00000000-0005-0000-0000-0000C2220000}"/>
    <cellStyle name="Percent 5 2 2 2 4 2 2" xfId="8953" xr:uid="{00000000-0005-0000-0000-0000C3220000}"/>
    <cellStyle name="Percent 5 2 2 2 4 3" xfId="8954" xr:uid="{00000000-0005-0000-0000-0000C4220000}"/>
    <cellStyle name="Percent 5 2 2 2 5" xfId="8955" xr:uid="{00000000-0005-0000-0000-0000C5220000}"/>
    <cellStyle name="Percent 5 2 2 2 5 2" xfId="8956" xr:uid="{00000000-0005-0000-0000-0000C6220000}"/>
    <cellStyle name="Percent 5 2 2 2 5 2 2" xfId="8957" xr:uid="{00000000-0005-0000-0000-0000C7220000}"/>
    <cellStyle name="Percent 5 2 2 2 5 3" xfId="8958" xr:uid="{00000000-0005-0000-0000-0000C8220000}"/>
    <cellStyle name="Percent 5 2 2 2 6" xfId="8959" xr:uid="{00000000-0005-0000-0000-0000C9220000}"/>
    <cellStyle name="Percent 5 2 2 2 6 2" xfId="8960" xr:uid="{00000000-0005-0000-0000-0000CA220000}"/>
    <cellStyle name="Percent 5 2 2 2 6 2 2" xfId="8961" xr:uid="{00000000-0005-0000-0000-0000CB220000}"/>
    <cellStyle name="Percent 5 2 2 2 6 3" xfId="8962" xr:uid="{00000000-0005-0000-0000-0000CC220000}"/>
    <cellStyle name="Percent 5 2 2 2 7" xfId="8963" xr:uid="{00000000-0005-0000-0000-0000CD220000}"/>
    <cellStyle name="Percent 5 2 2 2 7 2" xfId="8964" xr:uid="{00000000-0005-0000-0000-0000CE220000}"/>
    <cellStyle name="Percent 5 2 2 2 7 2 2" xfId="8965" xr:uid="{00000000-0005-0000-0000-0000CF220000}"/>
    <cellStyle name="Percent 5 2 2 2 7 3" xfId="8966" xr:uid="{00000000-0005-0000-0000-0000D0220000}"/>
    <cellStyle name="Percent 5 2 2 2 8" xfId="8967" xr:uid="{00000000-0005-0000-0000-0000D1220000}"/>
    <cellStyle name="Percent 5 2 2 2 8 2" xfId="8968" xr:uid="{00000000-0005-0000-0000-0000D2220000}"/>
    <cellStyle name="Percent 5 2 2 2 8 2 2" xfId="8969" xr:uid="{00000000-0005-0000-0000-0000D3220000}"/>
    <cellStyle name="Percent 5 2 2 2 8 3" xfId="8970" xr:uid="{00000000-0005-0000-0000-0000D4220000}"/>
    <cellStyle name="Percent 5 2 2 2 9" xfId="8971" xr:uid="{00000000-0005-0000-0000-0000D5220000}"/>
    <cellStyle name="Percent 5 2 2 2 9 2" xfId="8972" xr:uid="{00000000-0005-0000-0000-0000D6220000}"/>
    <cellStyle name="Percent 5 2 2 2 9 2 2" xfId="8973" xr:uid="{00000000-0005-0000-0000-0000D7220000}"/>
    <cellStyle name="Percent 5 2 2 2 9 3" xfId="8974" xr:uid="{00000000-0005-0000-0000-0000D8220000}"/>
    <cellStyle name="Percent 5 2 2 3" xfId="8975" xr:uid="{00000000-0005-0000-0000-0000D9220000}"/>
    <cellStyle name="Percent 5 2 2 4" xfId="8976" xr:uid="{00000000-0005-0000-0000-0000DA220000}"/>
    <cellStyle name="Percent 5 2 2 5" xfId="8977" xr:uid="{00000000-0005-0000-0000-0000DB220000}"/>
    <cellStyle name="Percent 5 2 2 6" xfId="8978" xr:uid="{00000000-0005-0000-0000-0000DC220000}"/>
    <cellStyle name="Percent 5 2 2 7" xfId="8979" xr:uid="{00000000-0005-0000-0000-0000DD220000}"/>
    <cellStyle name="Percent 5 2 2 8" xfId="8980" xr:uid="{00000000-0005-0000-0000-0000DE220000}"/>
    <cellStyle name="Percent 5 2 2 9" xfId="8981" xr:uid="{00000000-0005-0000-0000-0000DF220000}"/>
    <cellStyle name="Percent 5 2 20" xfId="8982" xr:uid="{00000000-0005-0000-0000-0000E0220000}"/>
    <cellStyle name="Percent 5 2 21" xfId="8910" xr:uid="{00000000-0005-0000-0000-000098220000}"/>
    <cellStyle name="Percent 5 2 3" xfId="8983" xr:uid="{00000000-0005-0000-0000-0000E1220000}"/>
    <cellStyle name="Percent 5 2 3 2" xfId="8984" xr:uid="{00000000-0005-0000-0000-0000E2220000}"/>
    <cellStyle name="Percent 5 2 3 2 2" xfId="8985" xr:uid="{00000000-0005-0000-0000-0000E3220000}"/>
    <cellStyle name="Percent 5 2 3 2 3" xfId="8986" xr:uid="{00000000-0005-0000-0000-0000E4220000}"/>
    <cellStyle name="Percent 5 2 3 3" xfId="8987" xr:uid="{00000000-0005-0000-0000-0000E5220000}"/>
    <cellStyle name="Percent 5 2 4" xfId="8988" xr:uid="{00000000-0005-0000-0000-0000E6220000}"/>
    <cellStyle name="Percent 5 2 4 2" xfId="8989" xr:uid="{00000000-0005-0000-0000-0000E7220000}"/>
    <cellStyle name="Percent 5 2 4 2 2" xfId="8990" xr:uid="{00000000-0005-0000-0000-0000E8220000}"/>
    <cellStyle name="Percent 5 2 4 3" xfId="8991" xr:uid="{00000000-0005-0000-0000-0000E9220000}"/>
    <cellStyle name="Percent 5 2 5" xfId="8992" xr:uid="{00000000-0005-0000-0000-0000EA220000}"/>
    <cellStyle name="Percent 5 2 5 2" xfId="8993" xr:uid="{00000000-0005-0000-0000-0000EB220000}"/>
    <cellStyle name="Percent 5 2 5 2 2" xfId="8994" xr:uid="{00000000-0005-0000-0000-0000EC220000}"/>
    <cellStyle name="Percent 5 2 5 3" xfId="8995" xr:uid="{00000000-0005-0000-0000-0000ED220000}"/>
    <cellStyle name="Percent 5 2 6" xfId="8996" xr:uid="{00000000-0005-0000-0000-0000EE220000}"/>
    <cellStyle name="Percent 5 2 7" xfId="8997" xr:uid="{00000000-0005-0000-0000-0000EF220000}"/>
    <cellStyle name="Percent 5 2 8" xfId="8998" xr:uid="{00000000-0005-0000-0000-0000F0220000}"/>
    <cellStyle name="Percent 5 2 9" xfId="8999" xr:uid="{00000000-0005-0000-0000-0000F1220000}"/>
    <cellStyle name="Percent 5 20" xfId="9000" xr:uid="{00000000-0005-0000-0000-0000F2220000}"/>
    <cellStyle name="Percent 5 21" xfId="9001" xr:uid="{00000000-0005-0000-0000-0000F3220000}"/>
    <cellStyle name="Percent 5 22" xfId="9002" xr:uid="{00000000-0005-0000-0000-0000F4220000}"/>
    <cellStyle name="Percent 5 23" xfId="9003" xr:uid="{00000000-0005-0000-0000-0000F5220000}"/>
    <cellStyle name="Percent 5 24" xfId="9004" xr:uid="{00000000-0005-0000-0000-0000F6220000}"/>
    <cellStyle name="Percent 5 25" xfId="9005" xr:uid="{00000000-0005-0000-0000-0000F7220000}"/>
    <cellStyle name="Percent 5 26" xfId="9006" xr:uid="{00000000-0005-0000-0000-0000F8220000}"/>
    <cellStyle name="Percent 5 27" xfId="9007" xr:uid="{00000000-0005-0000-0000-0000F9220000}"/>
    <cellStyle name="Percent 5 28" xfId="9008" xr:uid="{00000000-0005-0000-0000-0000FA220000}"/>
    <cellStyle name="Percent 5 29" xfId="9009" xr:uid="{00000000-0005-0000-0000-0000FB220000}"/>
    <cellStyle name="Percent 5 3" xfId="9010" xr:uid="{00000000-0005-0000-0000-0000FC220000}"/>
    <cellStyle name="Percent 5 3 2" xfId="9011" xr:uid="{00000000-0005-0000-0000-0000FD220000}"/>
    <cellStyle name="Percent 5 3 2 2" xfId="9012" xr:uid="{00000000-0005-0000-0000-0000FE220000}"/>
    <cellStyle name="Percent 5 3 3" xfId="9013" xr:uid="{00000000-0005-0000-0000-0000FF220000}"/>
    <cellStyle name="Percent 5 3 4" xfId="9014" xr:uid="{00000000-0005-0000-0000-000000230000}"/>
    <cellStyle name="Percent 5 3 5" xfId="9015" xr:uid="{00000000-0005-0000-0000-000001230000}"/>
    <cellStyle name="Percent 5 30" xfId="9016" xr:uid="{00000000-0005-0000-0000-000002230000}"/>
    <cellStyle name="Percent 5 31" xfId="9017" xr:uid="{00000000-0005-0000-0000-000003230000}"/>
    <cellStyle name="Percent 5 32" xfId="9018" xr:uid="{00000000-0005-0000-0000-000004230000}"/>
    <cellStyle name="Percent 5 33" xfId="9019" xr:uid="{00000000-0005-0000-0000-000005230000}"/>
    <cellStyle name="Percent 5 34" xfId="9020" xr:uid="{00000000-0005-0000-0000-000006230000}"/>
    <cellStyle name="Percent 5 35" xfId="9021" xr:uid="{00000000-0005-0000-0000-000007230000}"/>
    <cellStyle name="Percent 5 36" xfId="9022" xr:uid="{00000000-0005-0000-0000-000008230000}"/>
    <cellStyle name="Percent 5 37" xfId="9023" xr:uid="{00000000-0005-0000-0000-000009230000}"/>
    <cellStyle name="Percent 5 38" xfId="9024" xr:uid="{00000000-0005-0000-0000-00000A230000}"/>
    <cellStyle name="Percent 5 39" xfId="9025" xr:uid="{00000000-0005-0000-0000-00000B230000}"/>
    <cellStyle name="Percent 5 4" xfId="9026" xr:uid="{00000000-0005-0000-0000-00000C230000}"/>
    <cellStyle name="Percent 5 4 2" xfId="9027" xr:uid="{00000000-0005-0000-0000-00000D230000}"/>
    <cellStyle name="Percent 5 4 3" xfId="9028" xr:uid="{00000000-0005-0000-0000-00000E230000}"/>
    <cellStyle name="Percent 5 40" xfId="9029" xr:uid="{00000000-0005-0000-0000-00000F230000}"/>
    <cellStyle name="Percent 5 41" xfId="9030" xr:uid="{00000000-0005-0000-0000-000010230000}"/>
    <cellStyle name="Percent 5 42" xfId="9031" xr:uid="{00000000-0005-0000-0000-000011230000}"/>
    <cellStyle name="Percent 5 43" xfId="9032" xr:uid="{00000000-0005-0000-0000-000012230000}"/>
    <cellStyle name="Percent 5 44" xfId="9033" xr:uid="{00000000-0005-0000-0000-000013230000}"/>
    <cellStyle name="Percent 5 45" xfId="9034" xr:uid="{00000000-0005-0000-0000-000014230000}"/>
    <cellStyle name="Percent 5 46" xfId="9035" xr:uid="{00000000-0005-0000-0000-000015230000}"/>
    <cellStyle name="Percent 5 47" xfId="9036" xr:uid="{00000000-0005-0000-0000-000016230000}"/>
    <cellStyle name="Percent 5 48" xfId="9037" xr:uid="{00000000-0005-0000-0000-000017230000}"/>
    <cellStyle name="Percent 5 49" xfId="9038" xr:uid="{00000000-0005-0000-0000-000018230000}"/>
    <cellStyle name="Percent 5 5" xfId="9039" xr:uid="{00000000-0005-0000-0000-000019230000}"/>
    <cellStyle name="Percent 5 5 2" xfId="9040" xr:uid="{00000000-0005-0000-0000-00001A230000}"/>
    <cellStyle name="Percent 5 5 3" xfId="9041" xr:uid="{00000000-0005-0000-0000-00001B230000}"/>
    <cellStyle name="Percent 5 50" xfId="9042" xr:uid="{00000000-0005-0000-0000-00001C230000}"/>
    <cellStyle name="Percent 5 51" xfId="9043" xr:uid="{00000000-0005-0000-0000-00001D230000}"/>
    <cellStyle name="Percent 5 52" xfId="9044" xr:uid="{00000000-0005-0000-0000-00001E230000}"/>
    <cellStyle name="Percent 5 53" xfId="9045" xr:uid="{00000000-0005-0000-0000-00001F230000}"/>
    <cellStyle name="Percent 5 54" xfId="9046" xr:uid="{00000000-0005-0000-0000-000020230000}"/>
    <cellStyle name="Percent 5 55" xfId="9047" xr:uid="{00000000-0005-0000-0000-000021230000}"/>
    <cellStyle name="Percent 5 56" xfId="9048" xr:uid="{00000000-0005-0000-0000-000022230000}"/>
    <cellStyle name="Percent 5 57" xfId="9049" xr:uid="{00000000-0005-0000-0000-000023230000}"/>
    <cellStyle name="Percent 5 58" xfId="9050" xr:uid="{00000000-0005-0000-0000-000024230000}"/>
    <cellStyle name="Percent 5 59" xfId="9051" xr:uid="{00000000-0005-0000-0000-000025230000}"/>
    <cellStyle name="Percent 5 6" xfId="9052" xr:uid="{00000000-0005-0000-0000-000026230000}"/>
    <cellStyle name="Percent 5 60" xfId="9053" xr:uid="{00000000-0005-0000-0000-000027230000}"/>
    <cellStyle name="Percent 5 61" xfId="9054" xr:uid="{00000000-0005-0000-0000-000028230000}"/>
    <cellStyle name="Percent 5 62" xfId="9055" xr:uid="{00000000-0005-0000-0000-000029230000}"/>
    <cellStyle name="Percent 5 63" xfId="9056" xr:uid="{00000000-0005-0000-0000-00002A230000}"/>
    <cellStyle name="Percent 5 64" xfId="9057" xr:uid="{00000000-0005-0000-0000-00002B230000}"/>
    <cellStyle name="Percent 5 65" xfId="82" xr:uid="{00000000-0005-0000-0000-00008D220000}"/>
    <cellStyle name="Percent 5 7" xfId="9058" xr:uid="{00000000-0005-0000-0000-00002C230000}"/>
    <cellStyle name="Percent 5 8" xfId="9059" xr:uid="{00000000-0005-0000-0000-00002D230000}"/>
    <cellStyle name="Percent 5 9" xfId="9060" xr:uid="{00000000-0005-0000-0000-00002E230000}"/>
    <cellStyle name="Percent 50" xfId="9061" xr:uid="{00000000-0005-0000-0000-00002F230000}"/>
    <cellStyle name="Percent 51" xfId="9062" xr:uid="{00000000-0005-0000-0000-000030230000}"/>
    <cellStyle name="Percent 52" xfId="9063" xr:uid="{00000000-0005-0000-0000-000031230000}"/>
    <cellStyle name="Percent 53" xfId="9064" xr:uid="{00000000-0005-0000-0000-000032230000}"/>
    <cellStyle name="Percent 54" xfId="9065" xr:uid="{00000000-0005-0000-0000-000033230000}"/>
    <cellStyle name="Percent 55" xfId="9066" xr:uid="{00000000-0005-0000-0000-000034230000}"/>
    <cellStyle name="Percent 56" xfId="9067" xr:uid="{00000000-0005-0000-0000-000035230000}"/>
    <cellStyle name="Percent 57" xfId="9068" xr:uid="{00000000-0005-0000-0000-000036230000}"/>
    <cellStyle name="Percent 58" xfId="9069" xr:uid="{00000000-0005-0000-0000-000037230000}"/>
    <cellStyle name="Percent 59" xfId="9070" xr:uid="{00000000-0005-0000-0000-000038230000}"/>
    <cellStyle name="Percent 6" xfId="83" xr:uid="{00000000-0005-0000-0000-000039230000}"/>
    <cellStyle name="Percent 6 2" xfId="9071" xr:uid="{00000000-0005-0000-0000-00003A230000}"/>
    <cellStyle name="Percent 6 3" xfId="9072" xr:uid="{00000000-0005-0000-0000-00003B230000}"/>
    <cellStyle name="Percent 6 4" xfId="9073" xr:uid="{00000000-0005-0000-0000-00003C230000}"/>
    <cellStyle name="Percent 60" xfId="9074" xr:uid="{00000000-0005-0000-0000-00003D230000}"/>
    <cellStyle name="Percent 61" xfId="9075" xr:uid="{00000000-0005-0000-0000-00003E230000}"/>
    <cellStyle name="Percent 62" xfId="9076" xr:uid="{00000000-0005-0000-0000-00003F230000}"/>
    <cellStyle name="Percent 63" xfId="9077" xr:uid="{00000000-0005-0000-0000-000040230000}"/>
    <cellStyle name="Percent 64" xfId="9078" xr:uid="{00000000-0005-0000-0000-000041230000}"/>
    <cellStyle name="Percent 64 2" xfId="9079" xr:uid="{00000000-0005-0000-0000-000042230000}"/>
    <cellStyle name="Percent 64 2 2" xfId="9080" xr:uid="{00000000-0005-0000-0000-000043230000}"/>
    <cellStyle name="Percent 65" xfId="9081" xr:uid="{00000000-0005-0000-0000-000044230000}"/>
    <cellStyle name="Percent 65 2" xfId="9082" xr:uid="{00000000-0005-0000-0000-000045230000}"/>
    <cellStyle name="Percent 65 3" xfId="9083" xr:uid="{00000000-0005-0000-0000-000046230000}"/>
    <cellStyle name="Percent 66" xfId="9084" xr:uid="{00000000-0005-0000-0000-000047230000}"/>
    <cellStyle name="Percent 66 2" xfId="9085" xr:uid="{00000000-0005-0000-0000-000048230000}"/>
    <cellStyle name="Percent 67" xfId="9086" xr:uid="{00000000-0005-0000-0000-000049230000}"/>
    <cellStyle name="Percent 67 2" xfId="9087" xr:uid="{00000000-0005-0000-0000-00004A230000}"/>
    <cellStyle name="Percent 68" xfId="9088" xr:uid="{00000000-0005-0000-0000-00004B230000}"/>
    <cellStyle name="Percent 69" xfId="9089" xr:uid="{00000000-0005-0000-0000-00004C230000}"/>
    <cellStyle name="Percent 7" xfId="86" xr:uid="{00000000-0005-0000-0000-00004D230000}"/>
    <cellStyle name="Percent 7 10" xfId="9090" xr:uid="{00000000-0005-0000-0000-00004E230000}"/>
    <cellStyle name="Percent 7 11" xfId="9091" xr:uid="{00000000-0005-0000-0000-00004F230000}"/>
    <cellStyle name="Percent 7 12" xfId="9092" xr:uid="{00000000-0005-0000-0000-000050230000}"/>
    <cellStyle name="Percent 7 12 2" xfId="9093" xr:uid="{00000000-0005-0000-0000-000051230000}"/>
    <cellStyle name="Percent 7 13" xfId="9094" xr:uid="{00000000-0005-0000-0000-000052230000}"/>
    <cellStyle name="Percent 7 14" xfId="9095" xr:uid="{00000000-0005-0000-0000-000053230000}"/>
    <cellStyle name="Percent 7 15" xfId="9096" xr:uid="{00000000-0005-0000-0000-000054230000}"/>
    <cellStyle name="Percent 7 2" xfId="9097" xr:uid="{00000000-0005-0000-0000-000055230000}"/>
    <cellStyle name="Percent 7 2 10" xfId="9098" xr:uid="{00000000-0005-0000-0000-000056230000}"/>
    <cellStyle name="Percent 7 2 10 2" xfId="9099" xr:uid="{00000000-0005-0000-0000-000057230000}"/>
    <cellStyle name="Percent 7 2 10 2 2" xfId="9100" xr:uid="{00000000-0005-0000-0000-000058230000}"/>
    <cellStyle name="Percent 7 2 10 3" xfId="9101" xr:uid="{00000000-0005-0000-0000-000059230000}"/>
    <cellStyle name="Percent 7 2 11" xfId="9102" xr:uid="{00000000-0005-0000-0000-00005A230000}"/>
    <cellStyle name="Percent 7 2 11 2" xfId="9103" xr:uid="{00000000-0005-0000-0000-00005B230000}"/>
    <cellStyle name="Percent 7 2 11 2 2" xfId="9104" xr:uid="{00000000-0005-0000-0000-00005C230000}"/>
    <cellStyle name="Percent 7 2 11 3" xfId="9105" xr:uid="{00000000-0005-0000-0000-00005D230000}"/>
    <cellStyle name="Percent 7 2 12" xfId="9106" xr:uid="{00000000-0005-0000-0000-00005E230000}"/>
    <cellStyle name="Percent 7 2 12 2" xfId="9107" xr:uid="{00000000-0005-0000-0000-00005F230000}"/>
    <cellStyle name="Percent 7 2 12 3" xfId="9108" xr:uid="{00000000-0005-0000-0000-000060230000}"/>
    <cellStyle name="Percent 7 2 13" xfId="9109" xr:uid="{00000000-0005-0000-0000-000061230000}"/>
    <cellStyle name="Percent 7 2 13 2" xfId="9110" xr:uid="{00000000-0005-0000-0000-000062230000}"/>
    <cellStyle name="Percent 7 2 13 3" xfId="9111" xr:uid="{00000000-0005-0000-0000-000063230000}"/>
    <cellStyle name="Percent 7 2 14" xfId="9112" xr:uid="{00000000-0005-0000-0000-000064230000}"/>
    <cellStyle name="Percent 7 2 2" xfId="9113" xr:uid="{00000000-0005-0000-0000-000065230000}"/>
    <cellStyle name="Percent 7 2 2 2" xfId="9114" xr:uid="{00000000-0005-0000-0000-000066230000}"/>
    <cellStyle name="Percent 7 2 2 2 2" xfId="9115" xr:uid="{00000000-0005-0000-0000-000067230000}"/>
    <cellStyle name="Percent 7 2 2 3" xfId="9116" xr:uid="{00000000-0005-0000-0000-000068230000}"/>
    <cellStyle name="Percent 7 2 3" xfId="9117" xr:uid="{00000000-0005-0000-0000-000069230000}"/>
    <cellStyle name="Percent 7 2 3 2" xfId="9118" xr:uid="{00000000-0005-0000-0000-00006A230000}"/>
    <cellStyle name="Percent 7 2 3 2 2" xfId="9119" xr:uid="{00000000-0005-0000-0000-00006B230000}"/>
    <cellStyle name="Percent 7 2 3 3" xfId="9120" xr:uid="{00000000-0005-0000-0000-00006C230000}"/>
    <cellStyle name="Percent 7 2 4" xfId="9121" xr:uid="{00000000-0005-0000-0000-00006D230000}"/>
    <cellStyle name="Percent 7 2 4 2" xfId="9122" xr:uid="{00000000-0005-0000-0000-00006E230000}"/>
    <cellStyle name="Percent 7 2 4 2 2" xfId="9123" xr:uid="{00000000-0005-0000-0000-00006F230000}"/>
    <cellStyle name="Percent 7 2 4 3" xfId="9124" xr:uid="{00000000-0005-0000-0000-000070230000}"/>
    <cellStyle name="Percent 7 2 5" xfId="9125" xr:uid="{00000000-0005-0000-0000-000071230000}"/>
    <cellStyle name="Percent 7 2 5 2" xfId="9126" xr:uid="{00000000-0005-0000-0000-000072230000}"/>
    <cellStyle name="Percent 7 2 5 2 2" xfId="9127" xr:uid="{00000000-0005-0000-0000-000073230000}"/>
    <cellStyle name="Percent 7 2 5 3" xfId="9128" xr:uid="{00000000-0005-0000-0000-000074230000}"/>
    <cellStyle name="Percent 7 2 6" xfId="9129" xr:uid="{00000000-0005-0000-0000-000075230000}"/>
    <cellStyle name="Percent 7 2 6 2" xfId="9130" xr:uid="{00000000-0005-0000-0000-000076230000}"/>
    <cellStyle name="Percent 7 2 6 2 2" xfId="9131" xr:uid="{00000000-0005-0000-0000-000077230000}"/>
    <cellStyle name="Percent 7 2 6 3" xfId="9132" xr:uid="{00000000-0005-0000-0000-000078230000}"/>
    <cellStyle name="Percent 7 2 7" xfId="9133" xr:uid="{00000000-0005-0000-0000-000079230000}"/>
    <cellStyle name="Percent 7 2 7 2" xfId="9134" xr:uid="{00000000-0005-0000-0000-00007A230000}"/>
    <cellStyle name="Percent 7 2 7 2 2" xfId="9135" xr:uid="{00000000-0005-0000-0000-00007B230000}"/>
    <cellStyle name="Percent 7 2 7 3" xfId="9136" xr:uid="{00000000-0005-0000-0000-00007C230000}"/>
    <cellStyle name="Percent 7 2 8" xfId="9137" xr:uid="{00000000-0005-0000-0000-00007D230000}"/>
    <cellStyle name="Percent 7 2 8 2" xfId="9138" xr:uid="{00000000-0005-0000-0000-00007E230000}"/>
    <cellStyle name="Percent 7 2 8 2 2" xfId="9139" xr:uid="{00000000-0005-0000-0000-00007F230000}"/>
    <cellStyle name="Percent 7 2 8 3" xfId="9140" xr:uid="{00000000-0005-0000-0000-000080230000}"/>
    <cellStyle name="Percent 7 2 9" xfId="9141" xr:uid="{00000000-0005-0000-0000-000081230000}"/>
    <cellStyle name="Percent 7 2 9 2" xfId="9142" xr:uid="{00000000-0005-0000-0000-000082230000}"/>
    <cellStyle name="Percent 7 2 9 2 2" xfId="9143" xr:uid="{00000000-0005-0000-0000-000083230000}"/>
    <cellStyle name="Percent 7 2 9 3" xfId="9144" xr:uid="{00000000-0005-0000-0000-000084230000}"/>
    <cellStyle name="Percent 7 3" xfId="9145" xr:uid="{00000000-0005-0000-0000-000085230000}"/>
    <cellStyle name="Percent 7 4" xfId="9146" xr:uid="{00000000-0005-0000-0000-000086230000}"/>
    <cellStyle name="Percent 7 5" xfId="9147" xr:uid="{00000000-0005-0000-0000-000087230000}"/>
    <cellStyle name="Percent 7 6" xfId="9148" xr:uid="{00000000-0005-0000-0000-000088230000}"/>
    <cellStyle name="Percent 7 7" xfId="9149" xr:uid="{00000000-0005-0000-0000-000089230000}"/>
    <cellStyle name="Percent 7 8" xfId="9150" xr:uid="{00000000-0005-0000-0000-00008A230000}"/>
    <cellStyle name="Percent 7 9" xfId="9151" xr:uid="{00000000-0005-0000-0000-00008B230000}"/>
    <cellStyle name="Percent 70" xfId="9152" xr:uid="{00000000-0005-0000-0000-00008C230000}"/>
    <cellStyle name="Percent 71" xfId="9153" xr:uid="{00000000-0005-0000-0000-00008D230000}"/>
    <cellStyle name="Percent 72" xfId="9154" xr:uid="{00000000-0005-0000-0000-00008E230000}"/>
    <cellStyle name="Percent 73" xfId="9155" xr:uid="{00000000-0005-0000-0000-00008F230000}"/>
    <cellStyle name="Percent 73 2" xfId="9156" xr:uid="{00000000-0005-0000-0000-000090230000}"/>
    <cellStyle name="Percent 74" xfId="9157" xr:uid="{00000000-0005-0000-0000-000091230000}"/>
    <cellStyle name="Percent 75" xfId="9158" xr:uid="{00000000-0005-0000-0000-000092230000}"/>
    <cellStyle name="Percent 76" xfId="9159" xr:uid="{00000000-0005-0000-0000-000093230000}"/>
    <cellStyle name="Percent 77" xfId="9160" xr:uid="{00000000-0005-0000-0000-000094230000}"/>
    <cellStyle name="Percent 78" xfId="9161" xr:uid="{00000000-0005-0000-0000-000095230000}"/>
    <cellStyle name="Percent 78 2" xfId="9460" xr:uid="{8EFC8721-E791-4B69-97AD-1ED7797939A3}"/>
    <cellStyle name="Percent 79" xfId="9162" xr:uid="{00000000-0005-0000-0000-000096230000}"/>
    <cellStyle name="Percent 8" xfId="9163" xr:uid="{00000000-0005-0000-0000-000097230000}"/>
    <cellStyle name="Percent 8 10" xfId="5" xr:uid="{00000000-0005-0000-0000-00002D000000}"/>
    <cellStyle name="Percent 8 10 2" xfId="20" xr:uid="{00000000-0005-0000-0000-00002E000000}"/>
    <cellStyle name="Percent 8 10 2 2" xfId="34" xr:uid="{00000000-0005-0000-0000-00002F000000}"/>
    <cellStyle name="Percent 8 10 2 2 2" xfId="65" xr:uid="{00000000-0005-0000-0000-00002F000000}"/>
    <cellStyle name="Percent 8 10 2 3" xfId="56" xr:uid="{00000000-0005-0000-0000-00002E000000}"/>
    <cellStyle name="Percent 8 10 3" xfId="23" xr:uid="{00000000-0005-0000-0000-000030000000}"/>
    <cellStyle name="Percent 8 10 3 2" xfId="59" xr:uid="{00000000-0005-0000-0000-000030000000}"/>
    <cellStyle name="Percent 8 10 4" xfId="50" xr:uid="{00000000-0005-0000-0000-00002D000000}"/>
    <cellStyle name="Percent 8 2" xfId="9164" xr:uid="{00000000-0005-0000-0000-000098230000}"/>
    <cellStyle name="Percent 8 2 2" xfId="9165" xr:uid="{00000000-0005-0000-0000-000099230000}"/>
    <cellStyle name="Percent 8 2 2 2" xfId="9166" xr:uid="{00000000-0005-0000-0000-00009A230000}"/>
    <cellStyle name="Percent 8 2 2 2 2" xfId="9167" xr:uid="{00000000-0005-0000-0000-00009B230000}"/>
    <cellStyle name="Percent 8 2 2 2 2 2" xfId="9168" xr:uid="{00000000-0005-0000-0000-00009C230000}"/>
    <cellStyle name="Percent 8 2 2 2 3" xfId="9169" xr:uid="{00000000-0005-0000-0000-00009D230000}"/>
    <cellStyle name="Percent 8 2 2 3" xfId="9170" xr:uid="{00000000-0005-0000-0000-00009E230000}"/>
    <cellStyle name="Percent 8 2 2 3 2" xfId="9171" xr:uid="{00000000-0005-0000-0000-00009F230000}"/>
    <cellStyle name="Percent 8 2 2 3 2 2" xfId="9172" xr:uid="{00000000-0005-0000-0000-0000A0230000}"/>
    <cellStyle name="Percent 8 2 2 3 3" xfId="9173" xr:uid="{00000000-0005-0000-0000-0000A1230000}"/>
    <cellStyle name="Percent 8 2 2 4" xfId="9174" xr:uid="{00000000-0005-0000-0000-0000A2230000}"/>
    <cellStyle name="Percent 8 2 2 4 2" xfId="9175" xr:uid="{00000000-0005-0000-0000-0000A3230000}"/>
    <cellStyle name="Percent 8 2 2 4 2 2" xfId="9176" xr:uid="{00000000-0005-0000-0000-0000A4230000}"/>
    <cellStyle name="Percent 8 2 2 4 3" xfId="9177" xr:uid="{00000000-0005-0000-0000-0000A5230000}"/>
    <cellStyle name="Percent 8 2 2 5" xfId="9178" xr:uid="{00000000-0005-0000-0000-0000A6230000}"/>
    <cellStyle name="Percent 8 2 2 5 2" xfId="9179" xr:uid="{00000000-0005-0000-0000-0000A7230000}"/>
    <cellStyle name="Percent 8 2 2 5 2 2" xfId="9180" xr:uid="{00000000-0005-0000-0000-0000A8230000}"/>
    <cellStyle name="Percent 8 2 2 5 3" xfId="9181" xr:uid="{00000000-0005-0000-0000-0000A9230000}"/>
    <cellStyle name="Percent 8 2 3" xfId="9182" xr:uid="{00000000-0005-0000-0000-0000AA230000}"/>
    <cellStyle name="Percent 8 2 4" xfId="9183" xr:uid="{00000000-0005-0000-0000-0000AB230000}"/>
    <cellStyle name="Percent 8 2 5" xfId="9184" xr:uid="{00000000-0005-0000-0000-0000AC230000}"/>
    <cellStyle name="Percent 8 2 6" xfId="9185" xr:uid="{00000000-0005-0000-0000-0000AD230000}"/>
    <cellStyle name="Percent 8 2 6 2" xfId="9186" xr:uid="{00000000-0005-0000-0000-0000AE230000}"/>
    <cellStyle name="Percent 8 2 7" xfId="9187" xr:uid="{00000000-0005-0000-0000-0000AF230000}"/>
    <cellStyle name="Percent 8 3" xfId="9188" xr:uid="{00000000-0005-0000-0000-0000B0230000}"/>
    <cellStyle name="Percent 8 3 2" xfId="9189" xr:uid="{00000000-0005-0000-0000-0000B1230000}"/>
    <cellStyle name="Percent 8 3 2 2" xfId="9190" xr:uid="{00000000-0005-0000-0000-0000B2230000}"/>
    <cellStyle name="Percent 8 3 3" xfId="9191" xr:uid="{00000000-0005-0000-0000-0000B3230000}"/>
    <cellStyle name="Percent 8 4" xfId="9192" xr:uid="{00000000-0005-0000-0000-0000B4230000}"/>
    <cellStyle name="Percent 8 4 2" xfId="9193" xr:uid="{00000000-0005-0000-0000-0000B5230000}"/>
    <cellStyle name="Percent 8 4 2 2" xfId="9194" xr:uid="{00000000-0005-0000-0000-0000B6230000}"/>
    <cellStyle name="Percent 8 4 3" xfId="9195" xr:uid="{00000000-0005-0000-0000-0000B7230000}"/>
    <cellStyle name="Percent 8 5" xfId="9196" xr:uid="{00000000-0005-0000-0000-0000B8230000}"/>
    <cellStyle name="Percent 8 5 2" xfId="9197" xr:uid="{00000000-0005-0000-0000-0000B9230000}"/>
    <cellStyle name="Percent 8 5 2 2" xfId="9198" xr:uid="{00000000-0005-0000-0000-0000BA230000}"/>
    <cellStyle name="Percent 8 5 3" xfId="9199" xr:uid="{00000000-0005-0000-0000-0000BB230000}"/>
    <cellStyle name="Percent 8 6" xfId="9200" xr:uid="{00000000-0005-0000-0000-0000BC230000}"/>
    <cellStyle name="Percent 8 6 2" xfId="9201" xr:uid="{00000000-0005-0000-0000-0000BD230000}"/>
    <cellStyle name="Percent 8 6 2 2" xfId="9202" xr:uid="{00000000-0005-0000-0000-0000BE230000}"/>
    <cellStyle name="Percent 8 6 3" xfId="9203" xr:uid="{00000000-0005-0000-0000-0000BF230000}"/>
    <cellStyle name="Percent 8 7" xfId="9204" xr:uid="{00000000-0005-0000-0000-0000C0230000}"/>
    <cellStyle name="Percent 8 7 2" xfId="9205" xr:uid="{00000000-0005-0000-0000-0000C1230000}"/>
    <cellStyle name="Percent 8 7 3" xfId="9206" xr:uid="{00000000-0005-0000-0000-0000C2230000}"/>
    <cellStyle name="Percent 8 8" xfId="9207" xr:uid="{00000000-0005-0000-0000-0000C3230000}"/>
    <cellStyle name="Percent 80" xfId="9208" xr:uid="{00000000-0005-0000-0000-0000C4230000}"/>
    <cellStyle name="Percent 81" xfId="9209" xr:uid="{00000000-0005-0000-0000-0000C5230000}"/>
    <cellStyle name="Percent 82" xfId="9210" xr:uid="{00000000-0005-0000-0000-0000C6230000}"/>
    <cellStyle name="Percent 83" xfId="9211" xr:uid="{00000000-0005-0000-0000-0000C7230000}"/>
    <cellStyle name="Percent 84" xfId="9212" xr:uid="{00000000-0005-0000-0000-0000C8230000}"/>
    <cellStyle name="Percent 85" xfId="9213" xr:uid="{00000000-0005-0000-0000-0000C9230000}"/>
    <cellStyle name="Percent 86" xfId="9214" xr:uid="{00000000-0005-0000-0000-0000CA230000}"/>
    <cellStyle name="Percent 87" xfId="9439" xr:uid="{00000000-0005-0000-0000-0000CB230000}"/>
    <cellStyle name="Percent 88" xfId="3" xr:uid="{00000000-0005-0000-0000-000031000000}"/>
    <cellStyle name="Percent 88 2" xfId="49" xr:uid="{00000000-0005-0000-0000-000031000000}"/>
    <cellStyle name="Percent 88 2 2" xfId="9455" xr:uid="{E6FE501A-A1DC-492D-8E00-4B654070FD57}"/>
    <cellStyle name="Percent 88 3" xfId="9441" xr:uid="{00000000-0005-0000-0000-0000CC230000}"/>
    <cellStyle name="Percent 89" xfId="9442" xr:uid="{00000000-0005-0000-0000-0000CD230000}"/>
    <cellStyle name="Percent 9" xfId="9215" xr:uid="{00000000-0005-0000-0000-0000CE230000}"/>
    <cellStyle name="Percent 9 2" xfId="9216" xr:uid="{00000000-0005-0000-0000-0000CF230000}"/>
    <cellStyle name="Percent 9 3" xfId="9217" xr:uid="{00000000-0005-0000-0000-0000D0230000}"/>
    <cellStyle name="Percent 90" xfId="9445" xr:uid="{00000000-0005-0000-0000-0000D1230000}"/>
    <cellStyle name="Percent 90 2" xfId="9453" xr:uid="{00000000-0005-0000-0000-0000D2230000}"/>
    <cellStyle name="Percent 91" xfId="9446" xr:uid="{00000000-0005-0000-0000-0000D3230000}"/>
    <cellStyle name="Percent 92" xfId="9462" xr:uid="{017850ED-30EE-497A-8C0C-A0A93E928C4F}"/>
    <cellStyle name="Percent 93" xfId="73" xr:uid="{00000000-0005-0000-0000-0000291E0000}"/>
    <cellStyle name="PRINTFONT" xfId="9218" xr:uid="{00000000-0005-0000-0000-0000D4230000}"/>
    <cellStyle name="PSChar" xfId="9219" xr:uid="{00000000-0005-0000-0000-0000D5230000}"/>
    <cellStyle name="PSDate" xfId="9220" xr:uid="{00000000-0005-0000-0000-0000D6230000}"/>
    <cellStyle name="PSDec" xfId="9221" xr:uid="{00000000-0005-0000-0000-0000D7230000}"/>
    <cellStyle name="PSHeading" xfId="9222" xr:uid="{00000000-0005-0000-0000-0000D8230000}"/>
    <cellStyle name="PSInt" xfId="9223" xr:uid="{00000000-0005-0000-0000-0000D9230000}"/>
    <cellStyle name="PSSpacer" xfId="9224" xr:uid="{00000000-0005-0000-0000-0000DA230000}"/>
    <cellStyle name="RangeBelow" xfId="9225" xr:uid="{00000000-0005-0000-0000-0000DB230000}"/>
    <cellStyle name="Reset  - Style4" xfId="9226" xr:uid="{00000000-0005-0000-0000-0000DC230000}"/>
    <cellStyle name="Reset  - Style7" xfId="9227" xr:uid="{00000000-0005-0000-0000-0000DD230000}"/>
    <cellStyle name="STD" xfId="9228" xr:uid="{00000000-0005-0000-0000-0000DE230000}"/>
    <cellStyle name="Style 21" xfId="9229" xr:uid="{00000000-0005-0000-0000-0000DF230000}"/>
    <cellStyle name="Style 21 2" xfId="9230" xr:uid="{00000000-0005-0000-0000-0000E0230000}"/>
    <cellStyle name="Style 21 3" xfId="9231" xr:uid="{00000000-0005-0000-0000-0000E1230000}"/>
    <cellStyle name="Style 21 4" xfId="9232" xr:uid="{00000000-0005-0000-0000-0000E2230000}"/>
    <cellStyle name="Style 21 5" xfId="9233" xr:uid="{00000000-0005-0000-0000-0000E3230000}"/>
    <cellStyle name="Style 22" xfId="78" xr:uid="{00000000-0005-0000-0000-0000E4230000}"/>
    <cellStyle name="Style 22 2" xfId="9234" xr:uid="{00000000-0005-0000-0000-0000E5230000}"/>
    <cellStyle name="Style 22 3" xfId="9235" xr:uid="{00000000-0005-0000-0000-0000E6230000}"/>
    <cellStyle name="Style 22 4" xfId="9236" xr:uid="{00000000-0005-0000-0000-0000E7230000}"/>
    <cellStyle name="Style 22 5" xfId="9237" xr:uid="{00000000-0005-0000-0000-0000E8230000}"/>
    <cellStyle name="Style 23" xfId="9238" xr:uid="{00000000-0005-0000-0000-0000E9230000}"/>
    <cellStyle name="Style 23 2" xfId="9239" xr:uid="{00000000-0005-0000-0000-0000EA230000}"/>
    <cellStyle name="Style 23 3" xfId="9240" xr:uid="{00000000-0005-0000-0000-0000EB230000}"/>
    <cellStyle name="Style 23 4" xfId="9241" xr:uid="{00000000-0005-0000-0000-0000EC230000}"/>
    <cellStyle name="Style 23 5" xfId="9242" xr:uid="{00000000-0005-0000-0000-0000ED230000}"/>
    <cellStyle name="Style 24" xfId="79" xr:uid="{00000000-0005-0000-0000-0000EE230000}"/>
    <cellStyle name="Style 24 2" xfId="9243" xr:uid="{00000000-0005-0000-0000-0000EF230000}"/>
    <cellStyle name="Style 24 3" xfId="9244" xr:uid="{00000000-0005-0000-0000-0000F0230000}"/>
    <cellStyle name="Style 24 4" xfId="9245" xr:uid="{00000000-0005-0000-0000-0000F1230000}"/>
    <cellStyle name="Style 24 5" xfId="9246" xr:uid="{00000000-0005-0000-0000-0000F2230000}"/>
    <cellStyle name="Style 25" xfId="9247" xr:uid="{00000000-0005-0000-0000-0000F3230000}"/>
    <cellStyle name="Style 25 10" xfId="9248" xr:uid="{00000000-0005-0000-0000-0000F4230000}"/>
    <cellStyle name="Style 25 2" xfId="9249" xr:uid="{00000000-0005-0000-0000-0000F5230000}"/>
    <cellStyle name="Style 25 3" xfId="9250" xr:uid="{00000000-0005-0000-0000-0000F6230000}"/>
    <cellStyle name="Style 25 4" xfId="9251" xr:uid="{00000000-0005-0000-0000-0000F7230000}"/>
    <cellStyle name="Style 25 5" xfId="9252" xr:uid="{00000000-0005-0000-0000-0000F8230000}"/>
    <cellStyle name="Style 25 6" xfId="9253" xr:uid="{00000000-0005-0000-0000-0000F9230000}"/>
    <cellStyle name="Style 25 7" xfId="9254" xr:uid="{00000000-0005-0000-0000-0000FA230000}"/>
    <cellStyle name="Style 25 8" xfId="9255" xr:uid="{00000000-0005-0000-0000-0000FB230000}"/>
    <cellStyle name="Style 25 9" xfId="9256" xr:uid="{00000000-0005-0000-0000-0000FC230000}"/>
    <cellStyle name="Style 26" xfId="9257" xr:uid="{00000000-0005-0000-0000-0000FD230000}"/>
    <cellStyle name="Style 26 2" xfId="9258" xr:uid="{00000000-0005-0000-0000-0000FE230000}"/>
    <cellStyle name="Style 26 2 2" xfId="9259" xr:uid="{00000000-0005-0000-0000-0000FF230000}"/>
    <cellStyle name="Style 26 3" xfId="9260" xr:uid="{00000000-0005-0000-0000-000000240000}"/>
    <cellStyle name="Style 26 3 2" xfId="9261" xr:uid="{00000000-0005-0000-0000-000001240000}"/>
    <cellStyle name="Style 26 4" xfId="9262" xr:uid="{00000000-0005-0000-0000-000002240000}"/>
    <cellStyle name="Style 26 5" xfId="9263" xr:uid="{00000000-0005-0000-0000-000003240000}"/>
    <cellStyle name="Style 26 6" xfId="9264" xr:uid="{00000000-0005-0000-0000-000004240000}"/>
    <cellStyle name="Style 26 7" xfId="9265" xr:uid="{00000000-0005-0000-0000-000005240000}"/>
    <cellStyle name="Style 27" xfId="9266" xr:uid="{00000000-0005-0000-0000-000006240000}"/>
    <cellStyle name="Style 27 2" xfId="9267" xr:uid="{00000000-0005-0000-0000-000007240000}"/>
    <cellStyle name="Style 27 3" xfId="9268" xr:uid="{00000000-0005-0000-0000-000008240000}"/>
    <cellStyle name="Style 27 4" xfId="9269" xr:uid="{00000000-0005-0000-0000-000009240000}"/>
    <cellStyle name="Style 27 5" xfId="9270" xr:uid="{00000000-0005-0000-0000-00000A240000}"/>
    <cellStyle name="Style 28" xfId="9271" xr:uid="{00000000-0005-0000-0000-00000B240000}"/>
    <cellStyle name="Style 28 2" xfId="9272" xr:uid="{00000000-0005-0000-0000-00000C240000}"/>
    <cellStyle name="Style 28 3" xfId="9273" xr:uid="{00000000-0005-0000-0000-00000D240000}"/>
    <cellStyle name="Style 28 4" xfId="9274" xr:uid="{00000000-0005-0000-0000-00000E240000}"/>
    <cellStyle name="Style 28 5" xfId="9275" xr:uid="{00000000-0005-0000-0000-00000F240000}"/>
    <cellStyle name="Style 29" xfId="9276" xr:uid="{00000000-0005-0000-0000-000010240000}"/>
    <cellStyle name="Style 29 10" xfId="9277" xr:uid="{00000000-0005-0000-0000-000011240000}"/>
    <cellStyle name="Style 29 11" xfId="9278" xr:uid="{00000000-0005-0000-0000-000012240000}"/>
    <cellStyle name="Style 29 12" xfId="9279" xr:uid="{00000000-0005-0000-0000-000013240000}"/>
    <cellStyle name="Style 29 13" xfId="9280" xr:uid="{00000000-0005-0000-0000-000014240000}"/>
    <cellStyle name="Style 29 14" xfId="9281" xr:uid="{00000000-0005-0000-0000-000015240000}"/>
    <cellStyle name="Style 29 15" xfId="9282" xr:uid="{00000000-0005-0000-0000-000016240000}"/>
    <cellStyle name="Style 29 16" xfId="9283" xr:uid="{00000000-0005-0000-0000-000017240000}"/>
    <cellStyle name="Style 29 2" xfId="9284" xr:uid="{00000000-0005-0000-0000-000018240000}"/>
    <cellStyle name="Style 29 3" xfId="9285" xr:uid="{00000000-0005-0000-0000-000019240000}"/>
    <cellStyle name="Style 29 4" xfId="9286" xr:uid="{00000000-0005-0000-0000-00001A240000}"/>
    <cellStyle name="Style 29 5" xfId="9287" xr:uid="{00000000-0005-0000-0000-00001B240000}"/>
    <cellStyle name="Style 29 6" xfId="9288" xr:uid="{00000000-0005-0000-0000-00001C240000}"/>
    <cellStyle name="Style 29 7" xfId="9289" xr:uid="{00000000-0005-0000-0000-00001D240000}"/>
    <cellStyle name="Style 29 8" xfId="9290" xr:uid="{00000000-0005-0000-0000-00001E240000}"/>
    <cellStyle name="Style 29 9" xfId="9291" xr:uid="{00000000-0005-0000-0000-00001F240000}"/>
    <cellStyle name="Style 30" xfId="9292" xr:uid="{00000000-0005-0000-0000-000020240000}"/>
    <cellStyle name="Style 30 10" xfId="9293" xr:uid="{00000000-0005-0000-0000-000021240000}"/>
    <cellStyle name="Style 30 11" xfId="9294" xr:uid="{00000000-0005-0000-0000-000022240000}"/>
    <cellStyle name="Style 30 12" xfId="9295" xr:uid="{00000000-0005-0000-0000-000023240000}"/>
    <cellStyle name="Style 30 13" xfId="9296" xr:uid="{00000000-0005-0000-0000-000024240000}"/>
    <cellStyle name="Style 30 14" xfId="9297" xr:uid="{00000000-0005-0000-0000-000025240000}"/>
    <cellStyle name="Style 30 15" xfId="9298" xr:uid="{00000000-0005-0000-0000-000026240000}"/>
    <cellStyle name="Style 30 16" xfId="9299" xr:uid="{00000000-0005-0000-0000-000027240000}"/>
    <cellStyle name="Style 30 2" xfId="9300" xr:uid="{00000000-0005-0000-0000-000028240000}"/>
    <cellStyle name="Style 30 3" xfId="9301" xr:uid="{00000000-0005-0000-0000-000029240000}"/>
    <cellStyle name="Style 30 4" xfId="9302" xr:uid="{00000000-0005-0000-0000-00002A240000}"/>
    <cellStyle name="Style 30 5" xfId="9303" xr:uid="{00000000-0005-0000-0000-00002B240000}"/>
    <cellStyle name="Style 30 6" xfId="9304" xr:uid="{00000000-0005-0000-0000-00002C240000}"/>
    <cellStyle name="Style 30 7" xfId="9305" xr:uid="{00000000-0005-0000-0000-00002D240000}"/>
    <cellStyle name="Style 30 8" xfId="9306" xr:uid="{00000000-0005-0000-0000-00002E240000}"/>
    <cellStyle name="Style 30 9" xfId="9307" xr:uid="{00000000-0005-0000-0000-00002F240000}"/>
    <cellStyle name="Style 31" xfId="9308" xr:uid="{00000000-0005-0000-0000-000030240000}"/>
    <cellStyle name="Style 31 2" xfId="9309" xr:uid="{00000000-0005-0000-0000-000031240000}"/>
    <cellStyle name="Style 31 3" xfId="9310" xr:uid="{00000000-0005-0000-0000-000032240000}"/>
    <cellStyle name="Style 31 4" xfId="9311" xr:uid="{00000000-0005-0000-0000-000033240000}"/>
    <cellStyle name="Style 31 5" xfId="9312" xr:uid="{00000000-0005-0000-0000-000034240000}"/>
    <cellStyle name="Style 32" xfId="9313" xr:uid="{00000000-0005-0000-0000-000035240000}"/>
    <cellStyle name="Style 32 2" xfId="9314" xr:uid="{00000000-0005-0000-0000-000036240000}"/>
    <cellStyle name="Style 32 3" xfId="9315" xr:uid="{00000000-0005-0000-0000-000037240000}"/>
    <cellStyle name="Style 32 4" xfId="9316" xr:uid="{00000000-0005-0000-0000-000038240000}"/>
    <cellStyle name="Style 32 5" xfId="9317" xr:uid="{00000000-0005-0000-0000-000039240000}"/>
    <cellStyle name="Style 32 6" xfId="9318" xr:uid="{00000000-0005-0000-0000-00003A240000}"/>
    <cellStyle name="Style 32 7" xfId="9319" xr:uid="{00000000-0005-0000-0000-00003B240000}"/>
    <cellStyle name="Style 32 8" xfId="9320" xr:uid="{00000000-0005-0000-0000-00003C240000}"/>
    <cellStyle name="Style 33" xfId="9321" xr:uid="{00000000-0005-0000-0000-00003D240000}"/>
    <cellStyle name="Style 33 10" xfId="9322" xr:uid="{00000000-0005-0000-0000-00003E240000}"/>
    <cellStyle name="Style 33 11" xfId="9323" xr:uid="{00000000-0005-0000-0000-00003F240000}"/>
    <cellStyle name="Style 33 12" xfId="9324" xr:uid="{00000000-0005-0000-0000-000040240000}"/>
    <cellStyle name="Style 33 13" xfId="9325" xr:uid="{00000000-0005-0000-0000-000041240000}"/>
    <cellStyle name="Style 33 14" xfId="9326" xr:uid="{00000000-0005-0000-0000-000042240000}"/>
    <cellStyle name="Style 33 15" xfId="9327" xr:uid="{00000000-0005-0000-0000-000043240000}"/>
    <cellStyle name="Style 33 16" xfId="9328" xr:uid="{00000000-0005-0000-0000-000044240000}"/>
    <cellStyle name="Style 33 2" xfId="9329" xr:uid="{00000000-0005-0000-0000-000045240000}"/>
    <cellStyle name="Style 33 3" xfId="9330" xr:uid="{00000000-0005-0000-0000-000046240000}"/>
    <cellStyle name="Style 33 4" xfId="9331" xr:uid="{00000000-0005-0000-0000-000047240000}"/>
    <cellStyle name="Style 33 5" xfId="9332" xr:uid="{00000000-0005-0000-0000-000048240000}"/>
    <cellStyle name="Style 33 6" xfId="9333" xr:uid="{00000000-0005-0000-0000-000049240000}"/>
    <cellStyle name="Style 33 7" xfId="9334" xr:uid="{00000000-0005-0000-0000-00004A240000}"/>
    <cellStyle name="Style 33 8" xfId="9335" xr:uid="{00000000-0005-0000-0000-00004B240000}"/>
    <cellStyle name="Style 33 9" xfId="9336" xr:uid="{00000000-0005-0000-0000-00004C240000}"/>
    <cellStyle name="Style 34" xfId="9337" xr:uid="{00000000-0005-0000-0000-00004D240000}"/>
    <cellStyle name="Style 34 10" xfId="9338" xr:uid="{00000000-0005-0000-0000-00004E240000}"/>
    <cellStyle name="Style 34 11" xfId="9339" xr:uid="{00000000-0005-0000-0000-00004F240000}"/>
    <cellStyle name="Style 34 12" xfId="9340" xr:uid="{00000000-0005-0000-0000-000050240000}"/>
    <cellStyle name="Style 34 13" xfId="9341" xr:uid="{00000000-0005-0000-0000-000051240000}"/>
    <cellStyle name="Style 34 14" xfId="9342" xr:uid="{00000000-0005-0000-0000-000052240000}"/>
    <cellStyle name="Style 34 15" xfId="9343" xr:uid="{00000000-0005-0000-0000-000053240000}"/>
    <cellStyle name="Style 34 16" xfId="9344" xr:uid="{00000000-0005-0000-0000-000054240000}"/>
    <cellStyle name="Style 34 2" xfId="9345" xr:uid="{00000000-0005-0000-0000-000055240000}"/>
    <cellStyle name="Style 34 3" xfId="9346" xr:uid="{00000000-0005-0000-0000-000056240000}"/>
    <cellStyle name="Style 34 4" xfId="9347" xr:uid="{00000000-0005-0000-0000-000057240000}"/>
    <cellStyle name="Style 34 5" xfId="9348" xr:uid="{00000000-0005-0000-0000-000058240000}"/>
    <cellStyle name="Style 34 6" xfId="9349" xr:uid="{00000000-0005-0000-0000-000059240000}"/>
    <cellStyle name="Style 34 7" xfId="9350" xr:uid="{00000000-0005-0000-0000-00005A240000}"/>
    <cellStyle name="Style 34 8" xfId="9351" xr:uid="{00000000-0005-0000-0000-00005B240000}"/>
    <cellStyle name="Style 34 9" xfId="9352" xr:uid="{00000000-0005-0000-0000-00005C240000}"/>
    <cellStyle name="Style 35" xfId="9353" xr:uid="{00000000-0005-0000-0000-00005D240000}"/>
    <cellStyle name="Style 35 10" xfId="9354" xr:uid="{00000000-0005-0000-0000-00005E240000}"/>
    <cellStyle name="Style 35 11" xfId="9355" xr:uid="{00000000-0005-0000-0000-00005F240000}"/>
    <cellStyle name="Style 35 12" xfId="9356" xr:uid="{00000000-0005-0000-0000-000060240000}"/>
    <cellStyle name="Style 35 13" xfId="9357" xr:uid="{00000000-0005-0000-0000-000061240000}"/>
    <cellStyle name="Style 35 14" xfId="9358" xr:uid="{00000000-0005-0000-0000-000062240000}"/>
    <cellStyle name="Style 35 15" xfId="9359" xr:uid="{00000000-0005-0000-0000-000063240000}"/>
    <cellStyle name="Style 35 16" xfId="9360" xr:uid="{00000000-0005-0000-0000-000064240000}"/>
    <cellStyle name="Style 35 2" xfId="9361" xr:uid="{00000000-0005-0000-0000-000065240000}"/>
    <cellStyle name="Style 35 3" xfId="9362" xr:uid="{00000000-0005-0000-0000-000066240000}"/>
    <cellStyle name="Style 35 4" xfId="9363" xr:uid="{00000000-0005-0000-0000-000067240000}"/>
    <cellStyle name="Style 35 5" xfId="9364" xr:uid="{00000000-0005-0000-0000-000068240000}"/>
    <cellStyle name="Style 35 6" xfId="9365" xr:uid="{00000000-0005-0000-0000-000069240000}"/>
    <cellStyle name="Style 35 7" xfId="9366" xr:uid="{00000000-0005-0000-0000-00006A240000}"/>
    <cellStyle name="Style 35 8" xfId="9367" xr:uid="{00000000-0005-0000-0000-00006B240000}"/>
    <cellStyle name="Style 35 9" xfId="9368" xr:uid="{00000000-0005-0000-0000-00006C240000}"/>
    <cellStyle name="Style 36" xfId="9369" xr:uid="{00000000-0005-0000-0000-00006D240000}"/>
    <cellStyle name="Style 36 10" xfId="9370" xr:uid="{00000000-0005-0000-0000-00006E240000}"/>
    <cellStyle name="Style 36 11" xfId="9371" xr:uid="{00000000-0005-0000-0000-00006F240000}"/>
    <cellStyle name="Style 36 12" xfId="9372" xr:uid="{00000000-0005-0000-0000-000070240000}"/>
    <cellStyle name="Style 36 13" xfId="9373" xr:uid="{00000000-0005-0000-0000-000071240000}"/>
    <cellStyle name="Style 36 14" xfId="9374" xr:uid="{00000000-0005-0000-0000-000072240000}"/>
    <cellStyle name="Style 36 15" xfId="9375" xr:uid="{00000000-0005-0000-0000-000073240000}"/>
    <cellStyle name="Style 36 16" xfId="9376" xr:uid="{00000000-0005-0000-0000-000074240000}"/>
    <cellStyle name="Style 36 2" xfId="9377" xr:uid="{00000000-0005-0000-0000-000075240000}"/>
    <cellStyle name="Style 36 3" xfId="9378" xr:uid="{00000000-0005-0000-0000-000076240000}"/>
    <cellStyle name="Style 36 4" xfId="9379" xr:uid="{00000000-0005-0000-0000-000077240000}"/>
    <cellStyle name="Style 36 5" xfId="9380" xr:uid="{00000000-0005-0000-0000-000078240000}"/>
    <cellStyle name="Style 36 6" xfId="9381" xr:uid="{00000000-0005-0000-0000-000079240000}"/>
    <cellStyle name="Style 36 7" xfId="9382" xr:uid="{00000000-0005-0000-0000-00007A240000}"/>
    <cellStyle name="Style 36 8" xfId="9383" xr:uid="{00000000-0005-0000-0000-00007B240000}"/>
    <cellStyle name="Style 36 9" xfId="9384" xr:uid="{00000000-0005-0000-0000-00007C240000}"/>
    <cellStyle name="Style 39" xfId="9385" xr:uid="{00000000-0005-0000-0000-00007D240000}"/>
    <cellStyle name="Style 39 10" xfId="9386" xr:uid="{00000000-0005-0000-0000-00007E240000}"/>
    <cellStyle name="Style 39 11" xfId="9387" xr:uid="{00000000-0005-0000-0000-00007F240000}"/>
    <cellStyle name="Style 39 12" xfId="9388" xr:uid="{00000000-0005-0000-0000-000080240000}"/>
    <cellStyle name="Style 39 13" xfId="9389" xr:uid="{00000000-0005-0000-0000-000081240000}"/>
    <cellStyle name="Style 39 14" xfId="9390" xr:uid="{00000000-0005-0000-0000-000082240000}"/>
    <cellStyle name="Style 39 15" xfId="9391" xr:uid="{00000000-0005-0000-0000-000083240000}"/>
    <cellStyle name="Style 39 16" xfId="9392" xr:uid="{00000000-0005-0000-0000-000084240000}"/>
    <cellStyle name="Style 39 17" xfId="9393" xr:uid="{00000000-0005-0000-0000-000085240000}"/>
    <cellStyle name="Style 39 2" xfId="9394" xr:uid="{00000000-0005-0000-0000-000086240000}"/>
    <cellStyle name="Style 39 3" xfId="9395" xr:uid="{00000000-0005-0000-0000-000087240000}"/>
    <cellStyle name="Style 39 4" xfId="9396" xr:uid="{00000000-0005-0000-0000-000088240000}"/>
    <cellStyle name="Style 39 5" xfId="9397" xr:uid="{00000000-0005-0000-0000-000089240000}"/>
    <cellStyle name="Style 39 6" xfId="9398" xr:uid="{00000000-0005-0000-0000-00008A240000}"/>
    <cellStyle name="Style 39 7" xfId="9399" xr:uid="{00000000-0005-0000-0000-00008B240000}"/>
    <cellStyle name="Style 39 8" xfId="9400" xr:uid="{00000000-0005-0000-0000-00008C240000}"/>
    <cellStyle name="Style 39 9" xfId="9401" xr:uid="{00000000-0005-0000-0000-00008D240000}"/>
    <cellStyle name="SubRoutine" xfId="9402" xr:uid="{00000000-0005-0000-0000-00008E240000}"/>
    <cellStyle name="Table  - Style5" xfId="9403" xr:uid="{00000000-0005-0000-0000-00008F240000}"/>
    <cellStyle name="Table  - Style6" xfId="9404" xr:uid="{00000000-0005-0000-0000-000090240000}"/>
    <cellStyle name="Text B &amp; U" xfId="9405" xr:uid="{00000000-0005-0000-0000-000091240000}"/>
    <cellStyle name="Text STD 1" xfId="9406" xr:uid="{00000000-0005-0000-0000-000092240000}"/>
    <cellStyle name="Text STD 2" xfId="9407" xr:uid="{00000000-0005-0000-0000-000093240000}"/>
    <cellStyle name="Text STD 3" xfId="9408" xr:uid="{00000000-0005-0000-0000-000094240000}"/>
    <cellStyle name="Text Under 0" xfId="9409" xr:uid="{00000000-0005-0000-0000-000095240000}"/>
    <cellStyle name="Text Under 1" xfId="9410" xr:uid="{00000000-0005-0000-0000-000096240000}"/>
    <cellStyle name="Text Wrap" xfId="9411" xr:uid="{00000000-0005-0000-0000-000097240000}"/>
    <cellStyle name="TextNormal" xfId="9412" xr:uid="{00000000-0005-0000-0000-000098240000}"/>
    <cellStyle name="þ(Î'_x000c_ïþ÷_x000c_âþÖ_x0006__x0002_Þ”_x0013__x0007__x0001__x0001_" xfId="9413" xr:uid="{00000000-0005-0000-0000-000099240000}"/>
    <cellStyle name="Title  - Style1" xfId="9414" xr:uid="{00000000-0005-0000-0000-00009A240000}"/>
    <cellStyle name="Title  - Style6" xfId="9415" xr:uid="{00000000-0005-0000-0000-00009B240000}"/>
    <cellStyle name="Title 2" xfId="9416" xr:uid="{00000000-0005-0000-0000-00009C240000}"/>
    <cellStyle name="Title 3" xfId="9417" xr:uid="{00000000-0005-0000-0000-00009D240000}"/>
    <cellStyle name="Title 4" xfId="9418" xr:uid="{00000000-0005-0000-0000-00009E240000}"/>
    <cellStyle name="Title 5" xfId="9419" xr:uid="{00000000-0005-0000-0000-00009F240000}"/>
    <cellStyle name="Title: Worksheet" xfId="9420" xr:uid="{00000000-0005-0000-0000-0000A0240000}"/>
    <cellStyle name="Total 2" xfId="9421" xr:uid="{00000000-0005-0000-0000-0000A1240000}"/>
    <cellStyle name="Total 3" xfId="9422" xr:uid="{00000000-0005-0000-0000-0000A2240000}"/>
    <cellStyle name="Total 4" xfId="9423" xr:uid="{00000000-0005-0000-0000-0000A3240000}"/>
    <cellStyle name="Total 5" xfId="9424" xr:uid="{00000000-0005-0000-0000-0000A4240000}"/>
    <cellStyle name="Total 6" xfId="9425" xr:uid="{00000000-0005-0000-0000-0000A5240000}"/>
    <cellStyle name="Total 7" xfId="9426" xr:uid="{00000000-0005-0000-0000-0000A6240000}"/>
    <cellStyle name="TotCol - Style5" xfId="9427" xr:uid="{00000000-0005-0000-0000-0000A7240000}"/>
    <cellStyle name="TotCol - Style7" xfId="9428" xr:uid="{00000000-0005-0000-0000-0000A8240000}"/>
    <cellStyle name="TotRow - Style4" xfId="9429" xr:uid="{00000000-0005-0000-0000-0000A9240000}"/>
    <cellStyle name="TotRow - Style8" xfId="9430" xr:uid="{00000000-0005-0000-0000-0000AA240000}"/>
    <cellStyle name="Undefined" xfId="9431" xr:uid="{00000000-0005-0000-0000-0000AB240000}"/>
    <cellStyle name="UnDERLINED" xfId="9432" xr:uid="{00000000-0005-0000-0000-0000AC240000}"/>
    <cellStyle name="Warning Text 2" xfId="9433" xr:uid="{00000000-0005-0000-0000-0000AD240000}"/>
    <cellStyle name="Warning Text 3" xfId="9434" xr:uid="{00000000-0005-0000-0000-0000AE240000}"/>
    <cellStyle name="Warning Text 4" xfId="9435" xr:uid="{00000000-0005-0000-0000-0000AF240000}"/>
    <cellStyle name="Warning Text 5" xfId="9436" xr:uid="{00000000-0005-0000-0000-0000B0240000}"/>
    <cellStyle name="Warning Text 6" xfId="9437" xr:uid="{00000000-0005-0000-0000-0000B12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92"/>
  <sheetViews>
    <sheetView tabSelected="1" zoomScale="90" zoomScaleNormal="90" zoomScaleSheetLayoutView="80" workbookViewId="0">
      <selection activeCell="B1" sqref="B1"/>
    </sheetView>
  </sheetViews>
  <sheetFormatPr defaultColWidth="9.28515625" defaultRowHeight="12.75"/>
  <cols>
    <col min="1" max="1" width="2.5703125" style="4" customWidth="1"/>
    <col min="2" max="2" width="30.5703125" style="4" customWidth="1"/>
    <col min="3" max="3" width="9.5703125" style="4" customWidth="1"/>
    <col min="4" max="4" width="12.42578125" style="3" customWidth="1"/>
    <col min="5" max="10" width="9.5703125" style="3" customWidth="1"/>
    <col min="11" max="14" width="9.5703125" style="4" customWidth="1"/>
    <col min="15" max="15" width="3.42578125" style="4" customWidth="1"/>
    <col min="16" max="18" width="9.28515625" style="4"/>
    <col min="19" max="16384" width="9.28515625" style="3"/>
  </cols>
  <sheetData>
    <row r="1" spans="1:21">
      <c r="N1" s="157"/>
    </row>
    <row r="2" spans="1:21">
      <c r="A2" s="1" t="s">
        <v>1195</v>
      </c>
      <c r="B2" s="1"/>
      <c r="C2" s="1"/>
      <c r="D2" s="1"/>
      <c r="E2" s="1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</row>
    <row r="3" spans="1:21">
      <c r="D3" s="4"/>
      <c r="E3" s="4"/>
      <c r="O3" s="8"/>
      <c r="P3" s="8"/>
      <c r="Q3" s="8"/>
      <c r="R3" s="8"/>
      <c r="S3" s="5"/>
      <c r="T3" s="5"/>
      <c r="U3" s="5"/>
    </row>
    <row r="4" spans="1:21" ht="13.5" thickBot="1">
      <c r="A4" s="8"/>
      <c r="B4" s="141"/>
      <c r="C4" s="141"/>
      <c r="D4" s="142">
        <v>1</v>
      </c>
      <c r="E4" s="142">
        <v>2</v>
      </c>
      <c r="F4" s="142">
        <v>3</v>
      </c>
      <c r="G4" s="142">
        <v>4</v>
      </c>
      <c r="H4" s="142">
        <v>5</v>
      </c>
      <c r="I4" s="142">
        <v>6</v>
      </c>
      <c r="J4" s="142">
        <f>I4+1</f>
        <v>7</v>
      </c>
      <c r="K4" s="142">
        <f t="shared" ref="K4:R4" si="0">J4+1</f>
        <v>8</v>
      </c>
      <c r="L4" s="142">
        <f t="shared" si="0"/>
        <v>9</v>
      </c>
      <c r="M4" s="142">
        <f t="shared" si="0"/>
        <v>10</v>
      </c>
      <c r="N4" s="142">
        <f t="shared" si="0"/>
        <v>11</v>
      </c>
      <c r="O4" s="142"/>
      <c r="P4" s="142">
        <f>N4+1</f>
        <v>12</v>
      </c>
      <c r="Q4" s="142">
        <f t="shared" si="0"/>
        <v>13</v>
      </c>
      <c r="R4" s="142">
        <f t="shared" si="0"/>
        <v>14</v>
      </c>
      <c r="S4" s="5"/>
      <c r="T4" s="5"/>
      <c r="U4" s="5"/>
    </row>
    <row r="5" spans="1:21" ht="13.5" thickTop="1">
      <c r="A5" s="247"/>
      <c r="B5" s="8"/>
      <c r="C5" s="8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8"/>
      <c r="P5" s="231" t="s">
        <v>1106</v>
      </c>
      <c r="Q5" s="231"/>
      <c r="R5" s="231"/>
      <c r="S5" s="5"/>
      <c r="T5" s="5"/>
      <c r="U5" s="5"/>
    </row>
    <row r="6" spans="1:21" ht="51">
      <c r="A6" s="136" t="s">
        <v>1</v>
      </c>
      <c r="B6" s="136"/>
      <c r="C6" s="92"/>
      <c r="D6" s="137" t="s">
        <v>2</v>
      </c>
      <c r="E6" s="138" t="s">
        <v>3</v>
      </c>
      <c r="F6" s="139" t="s">
        <v>4</v>
      </c>
      <c r="G6" s="139" t="s">
        <v>5</v>
      </c>
      <c r="H6" s="140" t="s">
        <v>6</v>
      </c>
      <c r="I6" s="140" t="s">
        <v>7</v>
      </c>
      <c r="J6" s="140" t="s">
        <v>8</v>
      </c>
      <c r="K6" s="137" t="s">
        <v>9</v>
      </c>
      <c r="L6" s="149" t="s">
        <v>10</v>
      </c>
      <c r="M6" s="138" t="s">
        <v>11</v>
      </c>
      <c r="N6" s="149" t="s">
        <v>12</v>
      </c>
      <c r="O6" s="158">
        <v>7.0000000000000007E-2</v>
      </c>
      <c r="P6" s="149" t="s">
        <v>10</v>
      </c>
      <c r="Q6" s="138" t="s">
        <v>11</v>
      </c>
      <c r="R6" s="149" t="s">
        <v>12</v>
      </c>
      <c r="S6" s="5"/>
      <c r="T6" s="7"/>
      <c r="U6" s="5"/>
    </row>
    <row r="7" spans="1:21">
      <c r="D7" s="124"/>
      <c r="E7" s="124"/>
      <c r="F7" s="4"/>
      <c r="G7" s="4"/>
      <c r="H7" s="4"/>
      <c r="I7" s="4"/>
      <c r="J7" s="4"/>
      <c r="O7" s="159"/>
      <c r="P7" s="8"/>
      <c r="Q7" s="8"/>
      <c r="R7" s="8"/>
      <c r="S7" s="5"/>
      <c r="T7" s="5"/>
      <c r="U7" s="5"/>
    </row>
    <row r="8" spans="1:21">
      <c r="B8" s="8" t="s">
        <v>13</v>
      </c>
      <c r="C8" s="9" t="s">
        <v>14</v>
      </c>
      <c r="D8" s="178">
        <v>1.1000000000000001</v>
      </c>
      <c r="E8" s="178">
        <v>60.325666666666656</v>
      </c>
      <c r="F8" s="18">
        <f t="shared" ref="F8" si="1">D8/E8</f>
        <v>1.8234361272426888E-2</v>
      </c>
      <c r="G8" s="18">
        <f t="shared" ref="G8" si="2">F8*(1+(0.5*K8))</f>
        <v>1.8720610906358272E-2</v>
      </c>
      <c r="H8" s="10">
        <v>0.06</v>
      </c>
      <c r="I8" s="10">
        <v>0.04</v>
      </c>
      <c r="J8" s="10">
        <v>0.06</v>
      </c>
      <c r="K8" s="155">
        <f>AVERAGE(H8:J8)</f>
        <v>5.3333333333333337E-2</v>
      </c>
      <c r="L8" s="156">
        <f t="shared" ref="L8:L12" si="3">F8*(1+0.5*MIN(H8:J8))+MIN(H8:J8)</f>
        <v>5.8599048497875422E-2</v>
      </c>
      <c r="M8" s="156">
        <f t="shared" ref="M8:M12" si="4">G8+K8</f>
        <v>7.2053944239691609E-2</v>
      </c>
      <c r="N8" s="156">
        <f t="shared" ref="N8:N12" si="5">F8*(1+0.5*MAX(H8:J8))+MAX(H8:J8)</f>
        <v>7.8781392110599688E-2</v>
      </c>
      <c r="O8" s="159"/>
      <c r="P8" s="160" t="str">
        <f t="shared" ref="P8" si="6">IF(L8&lt;$O$6,"",L8)</f>
        <v/>
      </c>
      <c r="Q8" s="160">
        <f t="shared" ref="Q8" si="7">IF(M8&lt;$O$6,"",M8)</f>
        <v>7.2053944239691609E-2</v>
      </c>
      <c r="R8" s="160">
        <f t="shared" ref="R8" si="8">IF(N8&lt;$O$6,"",N8)</f>
        <v>7.8781392110599688E-2</v>
      </c>
      <c r="S8" s="5"/>
      <c r="T8" s="9"/>
      <c r="U8" s="5"/>
    </row>
    <row r="9" spans="1:21">
      <c r="B9" s="8" t="str">
        <f>'AEB-3 Projected DCF (WPG)'!A10</f>
        <v xml:space="preserve">American Water </v>
      </c>
      <c r="C9" s="9" t="s">
        <v>15</v>
      </c>
      <c r="D9" s="178">
        <v>1.82</v>
      </c>
      <c r="E9" s="178">
        <v>88.330333333333328</v>
      </c>
      <c r="F9" s="18">
        <f t="shared" ref="F9:F12" si="9">D9/E9</f>
        <v>2.0604473359472589E-2</v>
      </c>
      <c r="G9" s="18">
        <f t="shared" ref="G9:G12" si="10">F9*(1+(0.5*K9))</f>
        <v>2.1493899792823155E-2</v>
      </c>
      <c r="H9" s="10">
        <v>0.1</v>
      </c>
      <c r="I9" s="10">
        <v>8.1000000000000003E-2</v>
      </c>
      <c r="J9" s="10">
        <v>7.8E-2</v>
      </c>
      <c r="K9" s="155">
        <f t="shared" ref="K9:K12" si="11">AVERAGE(H9:J9)</f>
        <v>8.6333333333333331E-2</v>
      </c>
      <c r="L9" s="156">
        <f t="shared" si="3"/>
        <v>9.9408047820492021E-2</v>
      </c>
      <c r="M9" s="156">
        <f t="shared" si="4"/>
        <v>0.10782723312615648</v>
      </c>
      <c r="N9" s="156">
        <f t="shared" si="5"/>
        <v>0.12163469702744623</v>
      </c>
      <c r="O9" s="159"/>
      <c r="P9" s="160">
        <f t="shared" ref="P9:P12" si="12">IF(L9&lt;$O$6,"",L9)</f>
        <v>9.9408047820492021E-2</v>
      </c>
      <c r="Q9" s="160">
        <f t="shared" ref="Q9:Q12" si="13">IF(M9&lt;$O$6,"",M9)</f>
        <v>0.10782723312615648</v>
      </c>
      <c r="R9" s="160">
        <f t="shared" ref="R9:R12" si="14">IF(N9&lt;$O$6,"",N9)</f>
        <v>0.12163469702744623</v>
      </c>
      <c r="S9" s="5"/>
      <c r="T9" s="9"/>
      <c r="U9" s="5"/>
    </row>
    <row r="10" spans="1:21">
      <c r="B10" s="8" t="s">
        <v>16</v>
      </c>
      <c r="C10" s="9" t="s">
        <v>17</v>
      </c>
      <c r="D10" s="178">
        <v>0.75</v>
      </c>
      <c r="E10" s="178">
        <v>41.388333333333328</v>
      </c>
      <c r="F10" s="18">
        <f t="shared" si="9"/>
        <v>1.8121048604679259E-2</v>
      </c>
      <c r="G10" s="18">
        <f t="shared" si="10"/>
        <v>1.89153545685177E-2</v>
      </c>
      <c r="H10" s="10">
        <v>9.5000000000000001E-2</v>
      </c>
      <c r="I10" s="10">
        <v>9.8000000000000004E-2</v>
      </c>
      <c r="J10" s="10">
        <v>7.0000000000000007E-2</v>
      </c>
      <c r="K10" s="155">
        <f t="shared" si="11"/>
        <v>8.7666666666666671E-2</v>
      </c>
      <c r="L10" s="156">
        <f t="shared" si="3"/>
        <v>8.8755285305843035E-2</v>
      </c>
      <c r="M10" s="156">
        <f t="shared" si="4"/>
        <v>0.10658202123518437</v>
      </c>
      <c r="N10" s="156">
        <f t="shared" si="5"/>
        <v>0.11700897998630855</v>
      </c>
      <c r="O10" s="159"/>
      <c r="P10" s="160">
        <f t="shared" si="12"/>
        <v>8.8755285305843035E-2</v>
      </c>
      <c r="Q10" s="160">
        <f t="shared" si="13"/>
        <v>0.10658202123518437</v>
      </c>
      <c r="R10" s="160">
        <f t="shared" si="14"/>
        <v>0.11700897998630855</v>
      </c>
      <c r="S10" s="5"/>
      <c r="T10" s="9"/>
      <c r="U10" s="5"/>
    </row>
    <row r="11" spans="1:21">
      <c r="B11" s="8" t="s">
        <v>18</v>
      </c>
      <c r="C11" s="9" t="s">
        <v>19</v>
      </c>
      <c r="D11" s="178">
        <v>0.89500000000000002</v>
      </c>
      <c r="E11" s="178">
        <v>46.853999999999999</v>
      </c>
      <c r="F11" s="18">
        <f t="shared" si="9"/>
        <v>1.9101890980492593E-2</v>
      </c>
      <c r="G11" s="18">
        <f t="shared" si="10"/>
        <v>1.961286656422077E-2</v>
      </c>
      <c r="H11" s="10">
        <v>0.08</v>
      </c>
      <c r="I11" s="10">
        <v>2.7E-2</v>
      </c>
      <c r="J11" s="10" t="s">
        <v>108</v>
      </c>
      <c r="K11" s="155">
        <f t="shared" si="11"/>
        <v>5.3499999999999999E-2</v>
      </c>
      <c r="L11" s="156">
        <f t="shared" si="3"/>
        <v>4.6359766508729243E-2</v>
      </c>
      <c r="M11" s="156">
        <f t="shared" si="4"/>
        <v>7.3112866564220766E-2</v>
      </c>
      <c r="N11" s="156">
        <f t="shared" si="5"/>
        <v>9.9865966619712296E-2</v>
      </c>
      <c r="O11" s="159"/>
      <c r="P11" s="160" t="str">
        <f t="shared" si="12"/>
        <v/>
      </c>
      <c r="Q11" s="160">
        <f t="shared" si="13"/>
        <v>7.3112866564220766E-2</v>
      </c>
      <c r="R11" s="160">
        <f t="shared" si="14"/>
        <v>9.9865966619712296E-2</v>
      </c>
      <c r="S11" s="5"/>
      <c r="T11" s="9"/>
      <c r="U11" s="5"/>
    </row>
    <row r="12" spans="1:21" ht="13.5" thickBot="1">
      <c r="B12" s="8" t="s">
        <v>20</v>
      </c>
      <c r="C12" s="9" t="s">
        <v>21</v>
      </c>
      <c r="D12" s="179">
        <v>0.66639999999999999</v>
      </c>
      <c r="E12" s="178">
        <v>30.242499999999996</v>
      </c>
      <c r="F12" s="18">
        <f t="shared" si="9"/>
        <v>2.2035215342646939E-2</v>
      </c>
      <c r="G12" s="18">
        <f t="shared" si="10"/>
        <v>2.2800939075803921E-2</v>
      </c>
      <c r="H12" s="10">
        <v>0.09</v>
      </c>
      <c r="I12" s="10">
        <v>4.9000000000000002E-2</v>
      </c>
      <c r="J12" s="10" t="s">
        <v>108</v>
      </c>
      <c r="K12" s="155">
        <f t="shared" si="11"/>
        <v>6.9500000000000006E-2</v>
      </c>
      <c r="L12" s="156">
        <f t="shared" si="3"/>
        <v>7.1575078118541788E-2</v>
      </c>
      <c r="M12" s="10">
        <f t="shared" si="4"/>
        <v>9.2300939075803931E-2</v>
      </c>
      <c r="N12" s="156">
        <f t="shared" si="5"/>
        <v>0.11302680003306605</v>
      </c>
      <c r="O12" s="159"/>
      <c r="P12" s="161">
        <f t="shared" si="12"/>
        <v>7.1575078118541788E-2</v>
      </c>
      <c r="Q12" s="161">
        <f t="shared" si="13"/>
        <v>9.2300939075803931E-2</v>
      </c>
      <c r="R12" s="161">
        <f t="shared" si="14"/>
        <v>0.11302680003306605</v>
      </c>
      <c r="S12" s="5"/>
      <c r="T12" s="9"/>
      <c r="U12" s="5"/>
    </row>
    <row r="13" spans="1:21">
      <c r="A13" s="11" t="s">
        <v>1156</v>
      </c>
      <c r="B13" s="11"/>
      <c r="C13" s="12"/>
      <c r="D13" s="12"/>
      <c r="E13" s="12"/>
      <c r="F13" s="14">
        <f t="shared" ref="F13:N13" si="15">MEDIAN(F8:F12)</f>
        <v>1.9101890980492593E-2</v>
      </c>
      <c r="G13" s="14">
        <f t="shared" si="15"/>
        <v>1.961286656422077E-2</v>
      </c>
      <c r="H13" s="14">
        <f t="shared" si="15"/>
        <v>0.09</v>
      </c>
      <c r="I13" s="14">
        <f t="shared" si="15"/>
        <v>4.9000000000000002E-2</v>
      </c>
      <c r="J13" s="14">
        <f t="shared" si="15"/>
        <v>7.0000000000000007E-2</v>
      </c>
      <c r="K13" s="13">
        <f t="shared" si="15"/>
        <v>6.9500000000000006E-2</v>
      </c>
      <c r="L13" s="13">
        <f t="shared" si="15"/>
        <v>7.1575078118541788E-2</v>
      </c>
      <c r="M13" s="13">
        <f t="shared" si="15"/>
        <v>9.2300939075803931E-2</v>
      </c>
      <c r="N13" s="13">
        <f t="shared" si="15"/>
        <v>0.11302680003306605</v>
      </c>
      <c r="O13" s="162"/>
      <c r="P13" s="13">
        <f>MEDIAN(P8:P12)</f>
        <v>8.8755285305843035E-2</v>
      </c>
      <c r="Q13" s="13">
        <f>MEDIAN(Q8:Q12)</f>
        <v>9.2300939075803931E-2</v>
      </c>
      <c r="R13" s="13">
        <f>MEDIAN(R8:R12)</f>
        <v>0.11302680003306605</v>
      </c>
      <c r="S13" s="5"/>
      <c r="T13" s="5"/>
      <c r="U13" s="5"/>
    </row>
    <row r="14" spans="1:21">
      <c r="A14" s="15"/>
      <c r="B14" s="16" t="s">
        <v>1157</v>
      </c>
      <c r="D14" s="4"/>
      <c r="E14" s="4"/>
      <c r="F14" s="18">
        <f>IFERROR(MEDIAN(F8,F10:F12), "n/a")</f>
        <v>1.8668126126459739E-2</v>
      </c>
      <c r="G14" s="18">
        <f t="shared" ref="G14:J14" si="16">IFERROR(MEDIAN(G8,G10:G12), "n/a")</f>
        <v>1.9264110566369237E-2</v>
      </c>
      <c r="H14" s="18">
        <f t="shared" si="16"/>
        <v>8.4999999999999992E-2</v>
      </c>
      <c r="I14" s="18">
        <f t="shared" si="16"/>
        <v>4.4499999999999998E-2</v>
      </c>
      <c r="J14" s="18">
        <f t="shared" si="16"/>
        <v>6.5000000000000002E-2</v>
      </c>
      <c r="K14" s="18">
        <f>MEDIAN(K8,K10:K12)</f>
        <v>6.1499999999999999E-2</v>
      </c>
      <c r="L14" s="18">
        <f t="shared" ref="L14:N14" si="17">MEDIAN(L8,L10:L12)</f>
        <v>6.5087063308208598E-2</v>
      </c>
      <c r="M14" s="18">
        <f t="shared" si="17"/>
        <v>8.2706902820012348E-2</v>
      </c>
      <c r="N14" s="18">
        <f t="shared" si="17"/>
        <v>0.10644638332638917</v>
      </c>
      <c r="O14" s="18"/>
      <c r="P14" s="18">
        <f>MEDIAN(P8,P10:P12)</f>
        <v>8.0165181712192418E-2</v>
      </c>
      <c r="Q14" s="18">
        <f t="shared" ref="Q14:R14" si="18">MEDIAN(Q8,Q10:Q12)</f>
        <v>8.2706902820012348E-2</v>
      </c>
      <c r="R14" s="18">
        <f t="shared" si="18"/>
        <v>0.10644638332638917</v>
      </c>
      <c r="S14" s="5"/>
      <c r="U14" s="5"/>
    </row>
    <row r="15" spans="1:21">
      <c r="A15" s="15"/>
      <c r="B15" s="15"/>
      <c r="D15" s="4"/>
      <c r="E15" s="4"/>
      <c r="F15" s="17"/>
      <c r="G15" s="17"/>
      <c r="H15" s="18"/>
      <c r="I15" s="18"/>
      <c r="J15" s="18"/>
      <c r="K15" s="18"/>
      <c r="L15" s="18"/>
      <c r="M15" s="18"/>
      <c r="N15" s="18"/>
      <c r="O15" s="8"/>
      <c r="P15" s="8"/>
      <c r="Q15" s="8"/>
      <c r="R15" s="8"/>
      <c r="S15" s="5"/>
      <c r="U15" s="5"/>
    </row>
    <row r="16" spans="1:21">
      <c r="B16" s="92" t="s">
        <v>33</v>
      </c>
      <c r="D16" s="4"/>
      <c r="E16" s="4"/>
      <c r="H16" s="4"/>
      <c r="I16" s="4"/>
      <c r="J16" s="4"/>
    </row>
    <row r="17" spans="1:14">
      <c r="A17" s="19"/>
      <c r="B17" s="19" t="s">
        <v>971</v>
      </c>
      <c r="C17" s="8"/>
      <c r="D17" s="8"/>
      <c r="E17" s="8"/>
      <c r="F17" s="5"/>
      <c r="H17" s="4"/>
      <c r="I17" s="4"/>
      <c r="J17" s="4"/>
    </row>
    <row r="18" spans="1:14">
      <c r="A18" s="20"/>
      <c r="B18" s="19" t="s">
        <v>1133</v>
      </c>
      <c r="C18" s="8"/>
      <c r="D18" s="8"/>
      <c r="E18" s="8"/>
      <c r="F18" s="8"/>
      <c r="H18" s="4"/>
      <c r="I18" s="4"/>
      <c r="J18" s="4"/>
    </row>
    <row r="19" spans="1:14">
      <c r="A19" s="21"/>
      <c r="B19" s="19" t="s">
        <v>972</v>
      </c>
      <c r="C19" s="8"/>
      <c r="D19" s="8"/>
      <c r="E19" s="8"/>
      <c r="F19" s="5"/>
      <c r="H19" s="4"/>
      <c r="I19" s="4"/>
      <c r="J19" s="4"/>
    </row>
    <row r="20" spans="1:14">
      <c r="A20" s="21"/>
      <c r="B20" s="19" t="s">
        <v>1221</v>
      </c>
      <c r="C20" s="8"/>
      <c r="D20" s="8"/>
      <c r="E20" s="8"/>
      <c r="F20" s="5"/>
      <c r="H20" s="4"/>
      <c r="I20" s="4"/>
      <c r="J20" s="4"/>
    </row>
    <row r="21" spans="1:14">
      <c r="A21" s="20"/>
      <c r="B21" s="19" t="s">
        <v>973</v>
      </c>
      <c r="C21" s="8"/>
      <c r="D21" s="8"/>
      <c r="E21" s="8"/>
      <c r="F21" s="5"/>
      <c r="H21" s="4"/>
      <c r="I21" s="4"/>
      <c r="J21" s="4"/>
    </row>
    <row r="22" spans="1:14">
      <c r="A22" s="20"/>
      <c r="B22" s="19" t="s">
        <v>974</v>
      </c>
      <c r="C22" s="8"/>
      <c r="D22" s="8"/>
      <c r="E22" s="8"/>
      <c r="F22" s="5"/>
      <c r="H22" s="4"/>
      <c r="I22" s="4"/>
      <c r="J22" s="4"/>
    </row>
    <row r="23" spans="1:14">
      <c r="A23" s="20"/>
      <c r="B23" s="19" t="s">
        <v>975</v>
      </c>
      <c r="C23" s="8"/>
      <c r="D23" s="8"/>
      <c r="E23" s="8"/>
      <c r="F23" s="5"/>
      <c r="H23" s="4"/>
      <c r="I23" s="4"/>
      <c r="J23" s="4"/>
    </row>
    <row r="24" spans="1:14">
      <c r="A24" s="20"/>
      <c r="B24" s="4" t="s">
        <v>1148</v>
      </c>
      <c r="C24" s="8"/>
      <c r="D24" s="8"/>
      <c r="E24" s="8"/>
      <c r="F24" s="5"/>
      <c r="H24" s="4"/>
      <c r="I24" s="4"/>
      <c r="J24" s="4"/>
    </row>
    <row r="25" spans="1:14">
      <c r="A25" s="20"/>
      <c r="B25" s="4" t="s">
        <v>1149</v>
      </c>
      <c r="C25" s="8"/>
      <c r="D25" s="8"/>
      <c r="E25" s="8"/>
      <c r="F25" s="5"/>
      <c r="H25" s="4"/>
      <c r="I25" s="4"/>
      <c r="J25" s="4"/>
    </row>
    <row r="26" spans="1:14">
      <c r="A26" s="20"/>
      <c r="B26" s="209" t="s">
        <v>1150</v>
      </c>
      <c r="C26" s="8"/>
      <c r="D26" s="8"/>
      <c r="E26" s="8"/>
      <c r="F26" s="5"/>
      <c r="H26" s="4"/>
      <c r="I26" s="4"/>
      <c r="J26" s="4"/>
    </row>
    <row r="27" spans="1:14">
      <c r="A27" s="20"/>
      <c r="B27" s="4" t="s">
        <v>1151</v>
      </c>
      <c r="C27" s="8"/>
      <c r="D27" s="8"/>
      <c r="E27" s="8"/>
      <c r="F27" s="5"/>
      <c r="H27" s="4"/>
      <c r="I27" s="4"/>
      <c r="J27" s="4"/>
    </row>
    <row r="28" spans="1:14">
      <c r="A28" s="20"/>
      <c r="B28" s="4" t="s">
        <v>1176</v>
      </c>
      <c r="C28" s="8"/>
      <c r="D28" s="8"/>
      <c r="E28" s="8"/>
      <c r="F28" s="5"/>
      <c r="H28" s="4"/>
      <c r="I28" s="4"/>
      <c r="J28" s="4"/>
    </row>
    <row r="29" spans="1:14">
      <c r="A29" s="20"/>
      <c r="B29" s="4" t="s">
        <v>1177</v>
      </c>
      <c r="C29" s="8"/>
      <c r="D29" s="8"/>
      <c r="E29" s="8"/>
      <c r="F29" s="5"/>
      <c r="H29" s="4"/>
      <c r="I29" s="4"/>
      <c r="J29" s="4"/>
    </row>
    <row r="30" spans="1:14">
      <c r="A30" s="20"/>
      <c r="B30" s="4" t="s">
        <v>1178</v>
      </c>
      <c r="C30" s="8"/>
      <c r="D30" s="8"/>
      <c r="E30" s="8"/>
      <c r="F30" s="5"/>
      <c r="H30" s="4"/>
      <c r="I30" s="4"/>
      <c r="J30" s="4"/>
    </row>
    <row r="31" spans="1:14">
      <c r="H31" s="4"/>
      <c r="I31" s="4"/>
      <c r="J31" s="4"/>
    </row>
    <row r="32" spans="1:14">
      <c r="B32" s="3"/>
      <c r="H32" s="4"/>
      <c r="I32" s="4"/>
      <c r="J32" s="4"/>
      <c r="N32" s="157"/>
    </row>
    <row r="33" spans="1:18">
      <c r="A33" s="1" t="s">
        <v>1196</v>
      </c>
      <c r="B33" s="1"/>
      <c r="C33" s="1"/>
      <c r="D33" s="1"/>
      <c r="E33" s="1"/>
      <c r="F33" s="2"/>
      <c r="G33" s="2"/>
      <c r="H33" s="2"/>
      <c r="I33" s="2"/>
      <c r="J33" s="2"/>
      <c r="K33" s="1"/>
      <c r="L33" s="1"/>
      <c r="M33" s="1"/>
      <c r="N33" s="1"/>
      <c r="O33" s="1"/>
      <c r="P33" s="1"/>
      <c r="Q33" s="1"/>
      <c r="R33" s="1"/>
    </row>
    <row r="34" spans="1:18">
      <c r="B34" s="3"/>
      <c r="D34" s="4"/>
      <c r="E34" s="4"/>
      <c r="H34" s="4"/>
      <c r="I34" s="4"/>
      <c r="J34" s="4"/>
    </row>
    <row r="35" spans="1:18" ht="13.5" thickBot="1">
      <c r="A35" s="8"/>
      <c r="B35" s="141"/>
      <c r="C35" s="141"/>
      <c r="D35" s="142">
        <v>1</v>
      </c>
      <c r="E35" s="142">
        <v>2</v>
      </c>
      <c r="F35" s="142">
        <v>3</v>
      </c>
      <c r="G35" s="142">
        <v>4</v>
      </c>
      <c r="H35" s="142">
        <v>5</v>
      </c>
      <c r="I35" s="142">
        <v>6</v>
      </c>
      <c r="J35" s="142">
        <f>I35+1</f>
        <v>7</v>
      </c>
      <c r="K35" s="142">
        <f t="shared" ref="K35:R35" si="19">J35+1</f>
        <v>8</v>
      </c>
      <c r="L35" s="142">
        <f t="shared" si="19"/>
        <v>9</v>
      </c>
      <c r="M35" s="142">
        <f t="shared" si="19"/>
        <v>10</v>
      </c>
      <c r="N35" s="142">
        <f t="shared" si="19"/>
        <v>11</v>
      </c>
      <c r="O35" s="142"/>
      <c r="P35" s="142">
        <f>N35+1</f>
        <v>12</v>
      </c>
      <c r="Q35" s="142">
        <f t="shared" si="19"/>
        <v>13</v>
      </c>
      <c r="R35" s="142">
        <f t="shared" si="19"/>
        <v>14</v>
      </c>
    </row>
    <row r="36" spans="1:18" ht="13.5" thickTop="1">
      <c r="A36" s="247"/>
      <c r="B36" s="8"/>
      <c r="C36" s="8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P36" s="231" t="s">
        <v>1106</v>
      </c>
      <c r="Q36" s="231"/>
      <c r="R36" s="231"/>
    </row>
    <row r="37" spans="1:18" ht="51">
      <c r="A37" s="136" t="s">
        <v>1</v>
      </c>
      <c r="B37" s="136"/>
      <c r="C37" s="92"/>
      <c r="D37" s="137" t="s">
        <v>2</v>
      </c>
      <c r="E37" s="138" t="s">
        <v>3</v>
      </c>
      <c r="F37" s="139" t="s">
        <v>4</v>
      </c>
      <c r="G37" s="139" t="s">
        <v>5</v>
      </c>
      <c r="H37" s="138" t="s">
        <v>6</v>
      </c>
      <c r="I37" s="138" t="s">
        <v>7</v>
      </c>
      <c r="J37" s="138" t="s">
        <v>8</v>
      </c>
      <c r="K37" s="137" t="s">
        <v>9</v>
      </c>
      <c r="L37" s="149" t="s">
        <v>10</v>
      </c>
      <c r="M37" s="138" t="s">
        <v>11</v>
      </c>
      <c r="N37" s="149" t="s">
        <v>12</v>
      </c>
      <c r="O37" s="158">
        <v>7.0000000000000007E-2</v>
      </c>
      <c r="P37" s="149" t="s">
        <v>10</v>
      </c>
      <c r="Q37" s="138" t="s">
        <v>11</v>
      </c>
      <c r="R37" s="149" t="s">
        <v>12</v>
      </c>
    </row>
    <row r="38" spans="1:18">
      <c r="D38" s="4"/>
      <c r="E38" s="4"/>
      <c r="H38" s="4"/>
      <c r="I38" s="4"/>
      <c r="J38" s="4"/>
      <c r="P38" s="8"/>
      <c r="Q38" s="8"/>
      <c r="R38" s="8"/>
    </row>
    <row r="39" spans="1:18">
      <c r="B39" s="8" t="s">
        <v>13</v>
      </c>
      <c r="C39" s="9" t="s">
        <v>14</v>
      </c>
      <c r="D39" s="178">
        <v>1.1000000000000001</v>
      </c>
      <c r="E39" s="178">
        <v>59.010999999999996</v>
      </c>
      <c r="F39" s="18">
        <f t="shared" ref="F39:F43" si="20">D39/E39</f>
        <v>1.8640592431919477E-2</v>
      </c>
      <c r="G39" s="18">
        <f t="shared" ref="G39:G43" si="21">F39*(1+(0.5*K39))</f>
        <v>1.9137674896770662E-2</v>
      </c>
      <c r="H39" s="10">
        <v>0.06</v>
      </c>
      <c r="I39" s="10">
        <v>0.04</v>
      </c>
      <c r="J39" s="10">
        <v>0.06</v>
      </c>
      <c r="K39" s="156">
        <f>AVERAGE(H39:J39)</f>
        <v>5.3333333333333337E-2</v>
      </c>
      <c r="L39" s="156">
        <f t="shared" ref="L39:L43" si="22">F39*(1+0.5*MIN(H39:J39))+MIN(H39:J39)</f>
        <v>5.9013404280557867E-2</v>
      </c>
      <c r="M39" s="10">
        <f t="shared" ref="M39:M43" si="23">G39+K39</f>
        <v>7.2471008230103995E-2</v>
      </c>
      <c r="N39" s="156">
        <f t="shared" ref="N39:N43" si="24">F39*(1+0.5*MAX(H39:J39))+MAX(H39:J39)</f>
        <v>7.9199810204877055E-2</v>
      </c>
      <c r="P39" s="160" t="str">
        <f>IF(L39&lt;$O$6,"",L39)</f>
        <v/>
      </c>
      <c r="Q39" s="160">
        <f t="shared" ref="Q39:Q43" si="25">IF(M39&lt;$O$6,"",M39)</f>
        <v>7.2471008230103995E-2</v>
      </c>
      <c r="R39" s="160">
        <f t="shared" ref="R39:R43" si="26">IF(N39&lt;$O$6,"",N39)</f>
        <v>7.9199810204877055E-2</v>
      </c>
    </row>
    <row r="40" spans="1:18">
      <c r="B40" s="8" t="str">
        <f>B9</f>
        <v xml:space="preserve">American Water </v>
      </c>
      <c r="C40" s="9" t="str">
        <f>C9</f>
        <v>AWK</v>
      </c>
      <c r="D40" s="178">
        <v>1.82</v>
      </c>
      <c r="E40" s="178">
        <v>86.213333333333338</v>
      </c>
      <c r="F40" s="18">
        <f t="shared" si="20"/>
        <v>2.1110423755026291E-2</v>
      </c>
      <c r="G40" s="18">
        <f t="shared" si="21"/>
        <v>2.202169038045159E-2</v>
      </c>
      <c r="H40" s="10">
        <v>0.1</v>
      </c>
      <c r="I40" s="10">
        <v>8.1000000000000003E-2</v>
      </c>
      <c r="J40" s="10">
        <v>7.8E-2</v>
      </c>
      <c r="K40" s="156">
        <f t="shared" ref="K40:K43" si="27">AVERAGE(H40:J40)</f>
        <v>8.6333333333333331E-2</v>
      </c>
      <c r="L40" s="156">
        <f t="shared" si="22"/>
        <v>9.9933730281472316E-2</v>
      </c>
      <c r="M40" s="10">
        <f t="shared" si="23"/>
        <v>0.10835502371378491</v>
      </c>
      <c r="N40" s="156">
        <f t="shared" si="24"/>
        <v>0.1221659449427776</v>
      </c>
      <c r="P40" s="160">
        <f t="shared" ref="P40:P43" si="28">IF(L40&lt;$O$6,"",L40)</f>
        <v>9.9933730281472316E-2</v>
      </c>
      <c r="Q40" s="160">
        <f t="shared" si="25"/>
        <v>0.10835502371378491</v>
      </c>
      <c r="R40" s="160">
        <f t="shared" si="26"/>
        <v>0.1221659449427776</v>
      </c>
    </row>
    <row r="41" spans="1:18">
      <c r="B41" s="8" t="s">
        <v>16</v>
      </c>
      <c r="C41" s="9" t="s">
        <v>17</v>
      </c>
      <c r="D41" s="178">
        <v>0.75</v>
      </c>
      <c r="E41" s="178">
        <v>40.668888888888894</v>
      </c>
      <c r="F41" s="18">
        <f t="shared" si="20"/>
        <v>1.844161521228348E-2</v>
      </c>
      <c r="G41" s="18">
        <f t="shared" si="21"/>
        <v>1.9249972679088574E-2</v>
      </c>
      <c r="H41" s="10">
        <v>9.5000000000000001E-2</v>
      </c>
      <c r="I41" s="10">
        <v>9.8000000000000004E-2</v>
      </c>
      <c r="J41" s="10">
        <v>7.0000000000000007E-2</v>
      </c>
      <c r="K41" s="156">
        <f t="shared" si="27"/>
        <v>8.7666666666666671E-2</v>
      </c>
      <c r="L41" s="156">
        <f t="shared" si="22"/>
        <v>8.9087071744713406E-2</v>
      </c>
      <c r="M41" s="10">
        <f t="shared" si="23"/>
        <v>0.10691663934575524</v>
      </c>
      <c r="N41" s="156">
        <f t="shared" si="24"/>
        <v>0.11734525435768538</v>
      </c>
      <c r="P41" s="160">
        <f t="shared" si="28"/>
        <v>8.9087071744713406E-2</v>
      </c>
      <c r="Q41" s="160">
        <f t="shared" si="25"/>
        <v>0.10691663934575524</v>
      </c>
      <c r="R41" s="160">
        <f t="shared" si="26"/>
        <v>0.11734525435768538</v>
      </c>
    </row>
    <row r="42" spans="1:18">
      <c r="B42" s="8" t="s">
        <v>18</v>
      </c>
      <c r="C42" s="9" t="s">
        <v>19</v>
      </c>
      <c r="D42" s="178">
        <v>0.89500000000000002</v>
      </c>
      <c r="E42" s="178">
        <v>44.823333333333323</v>
      </c>
      <c r="F42" s="18">
        <f t="shared" si="20"/>
        <v>1.9967278946977026E-2</v>
      </c>
      <c r="G42" s="18">
        <f t="shared" si="21"/>
        <v>2.0501403658808662E-2</v>
      </c>
      <c r="H42" s="10">
        <v>0.08</v>
      </c>
      <c r="I42" s="10">
        <v>2.7E-2</v>
      </c>
      <c r="J42" s="10" t="s">
        <v>108</v>
      </c>
      <c r="K42" s="156">
        <f t="shared" si="27"/>
        <v>5.3499999999999999E-2</v>
      </c>
      <c r="L42" s="156">
        <f t="shared" si="22"/>
        <v>4.7236837212761215E-2</v>
      </c>
      <c r="M42" s="10">
        <f t="shared" si="23"/>
        <v>7.4001403658808668E-2</v>
      </c>
      <c r="N42" s="156">
        <f t="shared" si="24"/>
        <v>0.10076597010485611</v>
      </c>
      <c r="P42" s="160" t="str">
        <f t="shared" si="28"/>
        <v/>
      </c>
      <c r="Q42" s="160">
        <f t="shared" si="25"/>
        <v>7.4001403658808668E-2</v>
      </c>
      <c r="R42" s="160">
        <f t="shared" si="26"/>
        <v>0.10076597010485611</v>
      </c>
    </row>
    <row r="43" spans="1:18" ht="13.5" thickBot="1">
      <c r="B43" s="8" t="s">
        <v>20</v>
      </c>
      <c r="C43" s="9" t="s">
        <v>21</v>
      </c>
      <c r="D43" s="178">
        <v>0.66639999999999999</v>
      </c>
      <c r="E43" s="178">
        <v>31.22194444444445</v>
      </c>
      <c r="F43" s="18">
        <f t="shared" si="20"/>
        <v>2.1343962134894433E-2</v>
      </c>
      <c r="G43" s="18">
        <f t="shared" si="21"/>
        <v>2.2085664819082015E-2</v>
      </c>
      <c r="H43" s="10">
        <v>0.09</v>
      </c>
      <c r="I43" s="10">
        <v>4.9000000000000002E-2</v>
      </c>
      <c r="J43" s="10" t="s">
        <v>108</v>
      </c>
      <c r="K43" s="156">
        <f t="shared" si="27"/>
        <v>6.9500000000000006E-2</v>
      </c>
      <c r="L43" s="163">
        <f t="shared" si="22"/>
        <v>7.0866889207199343E-2</v>
      </c>
      <c r="M43" s="10">
        <f t="shared" si="23"/>
        <v>9.1585664819082022E-2</v>
      </c>
      <c r="N43" s="163">
        <f t="shared" si="24"/>
        <v>0.11230444043096469</v>
      </c>
      <c r="P43" s="161">
        <f t="shared" si="28"/>
        <v>7.0866889207199343E-2</v>
      </c>
      <c r="Q43" s="161">
        <f t="shared" si="25"/>
        <v>9.1585664819082022E-2</v>
      </c>
      <c r="R43" s="161">
        <f t="shared" si="26"/>
        <v>0.11230444043096469</v>
      </c>
    </row>
    <row r="44" spans="1:18">
      <c r="A44" s="11" t="s">
        <v>1156</v>
      </c>
      <c r="B44" s="11"/>
      <c r="C44" s="12"/>
      <c r="D44" s="12"/>
      <c r="E44" s="12"/>
      <c r="F44" s="14">
        <f t="shared" ref="F44:N44" si="29">MEDIAN(F39:F43)</f>
        <v>1.9967278946977026E-2</v>
      </c>
      <c r="G44" s="14">
        <f t="shared" si="29"/>
        <v>2.0501403658808662E-2</v>
      </c>
      <c r="H44" s="14">
        <f t="shared" si="29"/>
        <v>0.09</v>
      </c>
      <c r="I44" s="14">
        <f t="shared" si="29"/>
        <v>4.9000000000000002E-2</v>
      </c>
      <c r="J44" s="14">
        <f t="shared" si="29"/>
        <v>7.0000000000000007E-2</v>
      </c>
      <c r="K44" s="14">
        <f t="shared" si="29"/>
        <v>6.9500000000000006E-2</v>
      </c>
      <c r="L44" s="14">
        <f>MEDIAN(L39:L43)</f>
        <v>7.0866889207199343E-2</v>
      </c>
      <c r="M44" s="13">
        <f t="shared" si="29"/>
        <v>9.1585664819082022E-2</v>
      </c>
      <c r="N44" s="13">
        <f t="shared" si="29"/>
        <v>0.11230444043096469</v>
      </c>
      <c r="O44" s="162"/>
      <c r="P44" s="13">
        <f>MEDIAN(P39:P43)</f>
        <v>8.9087071744713406E-2</v>
      </c>
      <c r="Q44" s="13">
        <f>MEDIAN(Q39:Q43)</f>
        <v>9.1585664819082022E-2</v>
      </c>
      <c r="R44" s="13">
        <f>MEDIAN(R39:R43)</f>
        <v>0.11230444043096469</v>
      </c>
    </row>
    <row r="45" spans="1:18">
      <c r="A45" s="15"/>
      <c r="B45" s="16" t="s">
        <v>1157</v>
      </c>
      <c r="D45" s="4"/>
      <c r="E45" s="4"/>
      <c r="F45" s="18">
        <f>IFERROR(MEDIAN(F39,F41:F43), "n/a")</f>
        <v>1.930393568944825E-2</v>
      </c>
      <c r="G45" s="18">
        <f t="shared" ref="G45:J45" si="30">IFERROR(MEDIAN(G39,G41:G43), "n/a")</f>
        <v>1.9875688168948618E-2</v>
      </c>
      <c r="H45" s="18">
        <f t="shared" si="30"/>
        <v>8.4999999999999992E-2</v>
      </c>
      <c r="I45" s="18">
        <f t="shared" si="30"/>
        <v>4.4499999999999998E-2</v>
      </c>
      <c r="J45" s="18">
        <f t="shared" si="30"/>
        <v>6.5000000000000002E-2</v>
      </c>
      <c r="K45" s="18">
        <f>MEDIAN(K39,K41:K43)</f>
        <v>6.1499999999999999E-2</v>
      </c>
      <c r="L45" s="18">
        <f t="shared" ref="L45:N45" si="31">MEDIAN(L39,L41:L43)</f>
        <v>6.4940146743878602E-2</v>
      </c>
      <c r="M45" s="18">
        <f t="shared" si="31"/>
        <v>8.2793534238945338E-2</v>
      </c>
      <c r="N45" s="18">
        <f t="shared" si="31"/>
        <v>0.1065352052679104</v>
      </c>
      <c r="O45" s="18"/>
      <c r="P45" s="18">
        <f>MEDIAN(P39,P41:P43)</f>
        <v>7.9976980475956375E-2</v>
      </c>
      <c r="Q45" s="18">
        <f t="shared" ref="Q45:R45" si="32">MEDIAN(Q39,Q41:Q43)</f>
        <v>8.2793534238945338E-2</v>
      </c>
      <c r="R45" s="18">
        <f t="shared" si="32"/>
        <v>0.1065352052679104</v>
      </c>
    </row>
    <row r="46" spans="1:18">
      <c r="A46" s="15"/>
      <c r="B46"/>
      <c r="C46"/>
      <c r="D46" s="102"/>
      <c r="E46" s="102"/>
      <c r="F46" s="102"/>
      <c r="G46" s="102"/>
      <c r="H46" s="18"/>
      <c r="I46" s="18"/>
      <c r="J46" s="18"/>
      <c r="K46" s="18"/>
      <c r="L46" s="18"/>
      <c r="M46" s="18"/>
      <c r="N46" s="18"/>
    </row>
    <row r="47" spans="1:18">
      <c r="A47" s="3"/>
      <c r="B47" s="92" t="s">
        <v>33</v>
      </c>
      <c r="C47"/>
      <c r="D47"/>
      <c r="E47"/>
      <c r="F47"/>
      <c r="G47"/>
      <c r="H47" s="18"/>
      <c r="I47" s="18"/>
      <c r="J47" s="18"/>
      <c r="K47" s="18"/>
      <c r="L47" s="18"/>
      <c r="M47" s="18"/>
      <c r="N47" s="18"/>
    </row>
    <row r="48" spans="1:18">
      <c r="A48" s="3"/>
      <c r="B48" t="s">
        <v>971</v>
      </c>
      <c r="C48"/>
      <c r="D48"/>
      <c r="E48"/>
      <c r="F48"/>
      <c r="G48"/>
      <c r="H48" s="18"/>
      <c r="I48" s="18"/>
      <c r="J48" s="18"/>
      <c r="K48" s="18"/>
      <c r="L48" s="18"/>
      <c r="M48" s="18"/>
      <c r="N48" s="18"/>
    </row>
    <row r="49" spans="1:18">
      <c r="A49" s="3"/>
      <c r="B49" s="19" t="s">
        <v>1141</v>
      </c>
      <c r="C49"/>
      <c r="D49"/>
      <c r="E49"/>
      <c r="F49"/>
      <c r="G49"/>
      <c r="H49" s="18"/>
      <c r="I49" s="18"/>
      <c r="J49" s="18"/>
      <c r="K49" s="18"/>
      <c r="L49" s="18"/>
      <c r="M49" s="18"/>
      <c r="N49" s="18"/>
    </row>
    <row r="50" spans="1:18">
      <c r="A50" s="3"/>
      <c r="B50" s="102" t="s">
        <v>972</v>
      </c>
      <c r="C50"/>
      <c r="D50"/>
      <c r="E50"/>
      <c r="F50"/>
      <c r="G50"/>
      <c r="H50" s="18"/>
      <c r="I50" s="18"/>
      <c r="J50" s="18"/>
      <c r="K50" s="18"/>
      <c r="L50" s="18"/>
      <c r="M50" s="18"/>
      <c r="N50" s="18"/>
    </row>
    <row r="51" spans="1:18">
      <c r="A51" s="3"/>
      <c r="B51" t="s">
        <v>1221</v>
      </c>
      <c r="C51"/>
      <c r="D51"/>
      <c r="E51"/>
      <c r="F51"/>
      <c r="G51"/>
      <c r="H51" s="18"/>
      <c r="I51" s="18"/>
      <c r="J51" s="18"/>
      <c r="K51" s="18"/>
      <c r="L51" s="18"/>
      <c r="M51" s="18"/>
      <c r="N51" s="18"/>
    </row>
    <row r="52" spans="1:18">
      <c r="A52" s="3"/>
      <c r="B52" t="s">
        <v>973</v>
      </c>
      <c r="C52"/>
      <c r="D52"/>
      <c r="E52"/>
      <c r="F52"/>
      <c r="G52"/>
      <c r="H52" s="18"/>
      <c r="I52" s="18"/>
      <c r="J52" s="18"/>
      <c r="K52" s="18"/>
      <c r="L52" s="18"/>
      <c r="M52" s="18"/>
      <c r="N52" s="18"/>
    </row>
    <row r="53" spans="1:18">
      <c r="A53" s="3"/>
      <c r="B53" t="s">
        <v>974</v>
      </c>
      <c r="C53"/>
      <c r="D53"/>
      <c r="E53"/>
      <c r="F53"/>
      <c r="G53"/>
      <c r="H53" s="18"/>
      <c r="I53" s="18"/>
      <c r="J53" s="18"/>
      <c r="K53" s="18"/>
      <c r="L53" s="18"/>
      <c r="M53" s="18"/>
      <c r="N53" s="18"/>
    </row>
    <row r="54" spans="1:18">
      <c r="A54" s="3"/>
      <c r="B54" t="s">
        <v>975</v>
      </c>
      <c r="C54"/>
      <c r="D54"/>
      <c r="E54"/>
      <c r="F54"/>
      <c r="G54"/>
      <c r="H54" s="18"/>
      <c r="I54" s="18"/>
      <c r="J54" s="18"/>
      <c r="K54" s="18"/>
      <c r="L54" s="18"/>
      <c r="M54" s="18"/>
      <c r="N54" s="18"/>
    </row>
    <row r="55" spans="1:18">
      <c r="A55" s="3"/>
      <c r="B55" s="4" t="s">
        <v>1148</v>
      </c>
      <c r="D55" s="4"/>
      <c r="E55" s="4"/>
      <c r="H55" s="4"/>
      <c r="I55" s="4"/>
      <c r="J55" s="4"/>
    </row>
    <row r="56" spans="1:18">
      <c r="A56" s="3"/>
      <c r="B56" s="4" t="s">
        <v>1149</v>
      </c>
      <c r="C56" s="19"/>
      <c r="D56" s="8"/>
      <c r="E56" s="8"/>
      <c r="F56" s="5"/>
      <c r="H56" s="4"/>
      <c r="I56" s="4"/>
      <c r="J56" s="4"/>
    </row>
    <row r="57" spans="1:18">
      <c r="A57" s="3"/>
      <c r="B57" s="209" t="s">
        <v>1150</v>
      </c>
      <c r="C57" s="19"/>
      <c r="D57" s="8"/>
      <c r="E57" s="8"/>
      <c r="F57" s="5"/>
      <c r="H57" s="4"/>
      <c r="I57" s="4"/>
      <c r="J57" s="4"/>
    </row>
    <row r="58" spans="1:18">
      <c r="A58" s="3"/>
      <c r="B58" s="4" t="s">
        <v>1151</v>
      </c>
      <c r="C58" s="19"/>
      <c r="D58" s="8"/>
      <c r="E58" s="8"/>
      <c r="F58" s="5"/>
      <c r="H58" s="4"/>
      <c r="I58" s="4"/>
      <c r="J58" s="4"/>
    </row>
    <row r="59" spans="1:18">
      <c r="A59" s="3"/>
      <c r="B59" s="4" t="s">
        <v>1176</v>
      </c>
      <c r="C59" s="19"/>
      <c r="D59" s="8"/>
      <c r="E59" s="8"/>
      <c r="F59" s="5"/>
      <c r="H59" s="4"/>
      <c r="I59" s="4"/>
      <c r="J59" s="4"/>
    </row>
    <row r="60" spans="1:18">
      <c r="A60" s="3"/>
      <c r="B60" s="4" t="s">
        <v>1177</v>
      </c>
      <c r="C60" s="19"/>
      <c r="D60" s="8"/>
      <c r="E60" s="8"/>
      <c r="F60" s="5"/>
      <c r="H60" s="4"/>
      <c r="I60" s="4"/>
      <c r="J60" s="4"/>
    </row>
    <row r="61" spans="1:18">
      <c r="A61" s="3"/>
      <c r="B61" s="4" t="s">
        <v>1178</v>
      </c>
      <c r="C61" s="19"/>
      <c r="D61" s="8"/>
      <c r="E61" s="8"/>
      <c r="F61" s="5"/>
      <c r="H61" s="4"/>
      <c r="I61" s="4"/>
      <c r="J61" s="4"/>
    </row>
    <row r="62" spans="1:18">
      <c r="A62" s="20"/>
      <c r="B62" s="19"/>
      <c r="C62" s="8"/>
      <c r="D62" s="8"/>
      <c r="E62" s="8"/>
      <c r="F62" s="5"/>
      <c r="H62" s="4"/>
      <c r="I62" s="4"/>
      <c r="J62" s="4"/>
    </row>
    <row r="63" spans="1:18">
      <c r="H63" s="4"/>
      <c r="I63" s="4"/>
      <c r="J63" s="4"/>
      <c r="N63" s="157"/>
    </row>
    <row r="64" spans="1:18">
      <c r="A64" s="1" t="s">
        <v>1197</v>
      </c>
      <c r="B64" s="1"/>
      <c r="C64" s="1"/>
      <c r="D64" s="1"/>
      <c r="E64" s="1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D65" s="4"/>
      <c r="E65" s="4"/>
      <c r="H65" s="4"/>
      <c r="I65" s="4"/>
      <c r="J65" s="4"/>
    </row>
    <row r="66" spans="1:18" ht="13.5" thickBot="1">
      <c r="A66" s="8"/>
      <c r="B66" s="141"/>
      <c r="C66" s="141"/>
      <c r="D66" s="142">
        <v>1</v>
      </c>
      <c r="E66" s="142">
        <v>2</v>
      </c>
      <c r="F66" s="142">
        <v>3</v>
      </c>
      <c r="G66" s="142">
        <v>4</v>
      </c>
      <c r="H66" s="142">
        <v>5</v>
      </c>
      <c r="I66" s="142">
        <v>6</v>
      </c>
      <c r="J66" s="142">
        <f>I66+1</f>
        <v>7</v>
      </c>
      <c r="K66" s="142">
        <f t="shared" ref="K66:R66" si="33">J66+1</f>
        <v>8</v>
      </c>
      <c r="L66" s="142">
        <f t="shared" si="33"/>
        <v>9</v>
      </c>
      <c r="M66" s="142">
        <f t="shared" si="33"/>
        <v>10</v>
      </c>
      <c r="N66" s="142">
        <f t="shared" si="33"/>
        <v>11</v>
      </c>
      <c r="O66" s="142"/>
      <c r="P66" s="142">
        <f>N66+1</f>
        <v>12</v>
      </c>
      <c r="Q66" s="142">
        <f t="shared" si="33"/>
        <v>13</v>
      </c>
      <c r="R66" s="142">
        <f t="shared" si="33"/>
        <v>14</v>
      </c>
    </row>
    <row r="67" spans="1:18" ht="13.5" thickTop="1">
      <c r="A67" s="247"/>
      <c r="B67" s="8"/>
      <c r="C67" s="8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P67" s="231" t="s">
        <v>1106</v>
      </c>
      <c r="Q67" s="231"/>
      <c r="R67" s="231"/>
    </row>
    <row r="68" spans="1:18" ht="51">
      <c r="A68" s="136" t="s">
        <v>1</v>
      </c>
      <c r="B68" s="136"/>
      <c r="C68" s="92"/>
      <c r="D68" s="137" t="s">
        <v>2</v>
      </c>
      <c r="E68" s="138" t="s">
        <v>3</v>
      </c>
      <c r="F68" s="139" t="s">
        <v>4</v>
      </c>
      <c r="G68" s="139" t="s">
        <v>5</v>
      </c>
      <c r="H68" s="138" t="s">
        <v>6</v>
      </c>
      <c r="I68" s="138" t="s">
        <v>7</v>
      </c>
      <c r="J68" s="138" t="s">
        <v>8</v>
      </c>
      <c r="K68" s="137" t="s">
        <v>9</v>
      </c>
      <c r="L68" s="149" t="s">
        <v>10</v>
      </c>
      <c r="M68" s="138" t="s">
        <v>11</v>
      </c>
      <c r="N68" s="149" t="s">
        <v>12</v>
      </c>
      <c r="O68" s="158">
        <v>7.0000000000000007E-2</v>
      </c>
      <c r="P68" s="149" t="s">
        <v>10</v>
      </c>
      <c r="Q68" s="138" t="s">
        <v>11</v>
      </c>
      <c r="R68" s="149" t="s">
        <v>12</v>
      </c>
    </row>
    <row r="69" spans="1:18">
      <c r="D69" s="4"/>
      <c r="E69" s="4"/>
      <c r="H69" s="4"/>
      <c r="I69" s="4"/>
      <c r="J69" s="4"/>
      <c r="P69" s="8"/>
      <c r="Q69" s="8"/>
      <c r="R69" s="8"/>
    </row>
    <row r="70" spans="1:18">
      <c r="B70" s="8" t="s">
        <v>13</v>
      </c>
      <c r="C70" s="9" t="s">
        <v>14</v>
      </c>
      <c r="D70" s="178">
        <v>1.1000000000000001</v>
      </c>
      <c r="E70" s="178">
        <v>56.581444444444465</v>
      </c>
      <c r="F70" s="18">
        <f t="shared" ref="F70:F74" si="34">D70/E70</f>
        <v>1.9441002448780807E-2</v>
      </c>
      <c r="G70" s="18">
        <f t="shared" ref="G70:G74" si="35">F70*(1+(0.5*K70))</f>
        <v>1.9959429180748292E-2</v>
      </c>
      <c r="H70" s="10">
        <v>0.06</v>
      </c>
      <c r="I70" s="10">
        <v>0.04</v>
      </c>
      <c r="J70" s="10">
        <v>0.06</v>
      </c>
      <c r="K70" s="156">
        <f>AVERAGE(H70:J70)</f>
        <v>5.3333333333333337E-2</v>
      </c>
      <c r="L70" s="165">
        <f t="shared" ref="L70:L74" si="36">F70*(1+0.5*MIN(H70:J70))+MIN(H70:J70)</f>
        <v>5.9829822497756424E-2</v>
      </c>
      <c r="M70" s="10">
        <f t="shared" ref="M70:M74" si="37">G70+K70</f>
        <v>7.3292762514081622E-2</v>
      </c>
      <c r="N70" s="165">
        <f t="shared" ref="N70:N74" si="38">F70*(1+0.5*MAX(H70:J70))+MAX(H70:J70)</f>
        <v>8.0024232522244221E-2</v>
      </c>
      <c r="P70" s="160" t="str">
        <f>IF(L70&lt;$O$6,"",L70)</f>
        <v/>
      </c>
      <c r="Q70" s="160">
        <f t="shared" ref="Q70:Q74" si="39">IF(M70&lt;$O$6,"",M70)</f>
        <v>7.3292762514081622E-2</v>
      </c>
      <c r="R70" s="160">
        <f t="shared" ref="R70:R74" si="40">IF(N70&lt;$O$6,"",N70)</f>
        <v>8.0024232522244221E-2</v>
      </c>
    </row>
    <row r="71" spans="1:18">
      <c r="B71" s="8" t="str">
        <f>B40:B40</f>
        <v xml:space="preserve">American Water </v>
      </c>
      <c r="C71" s="22" t="str">
        <f>C40:C40</f>
        <v>AWK</v>
      </c>
      <c r="D71" s="178">
        <v>1.82</v>
      </c>
      <c r="E71" s="178">
        <v>83.978388888888887</v>
      </c>
      <c r="F71" s="18">
        <f t="shared" si="34"/>
        <v>2.1672242395695721E-2</v>
      </c>
      <c r="G71" s="18">
        <f t="shared" si="35"/>
        <v>2.2607760859109916E-2</v>
      </c>
      <c r="H71" s="10">
        <v>0.1</v>
      </c>
      <c r="I71" s="10">
        <v>8.1000000000000003E-2</v>
      </c>
      <c r="J71" s="10">
        <v>7.8E-2</v>
      </c>
      <c r="K71" s="156">
        <f t="shared" ref="K71:K74" si="41">AVERAGE(H71:J71)</f>
        <v>8.6333333333333331E-2</v>
      </c>
      <c r="L71" s="165">
        <f t="shared" si="36"/>
        <v>0.10051745984912785</v>
      </c>
      <c r="M71" s="10">
        <f t="shared" si="37"/>
        <v>0.10894109419244324</v>
      </c>
      <c r="N71" s="165">
        <f t="shared" si="38"/>
        <v>0.12275585451548052</v>
      </c>
      <c r="P71" s="160">
        <f t="shared" ref="P71:P74" si="42">IF(L71&lt;$O$6,"",L71)</f>
        <v>0.10051745984912785</v>
      </c>
      <c r="Q71" s="160">
        <f t="shared" si="39"/>
        <v>0.10894109419244324</v>
      </c>
      <c r="R71" s="160">
        <f t="shared" si="40"/>
        <v>0.12275585451548052</v>
      </c>
    </row>
    <row r="72" spans="1:18">
      <c r="B72" s="8" t="s">
        <v>16</v>
      </c>
      <c r="C72" s="9" t="s">
        <v>17</v>
      </c>
      <c r="D72" s="178">
        <v>0.75</v>
      </c>
      <c r="E72" s="178">
        <v>39.864722222222227</v>
      </c>
      <c r="F72" s="18">
        <f t="shared" si="34"/>
        <v>1.881362664009532E-2</v>
      </c>
      <c r="G72" s="18">
        <f t="shared" si="35"/>
        <v>1.9638290607819499E-2</v>
      </c>
      <c r="H72" s="10">
        <v>9.5000000000000001E-2</v>
      </c>
      <c r="I72" s="10">
        <v>9.8000000000000004E-2</v>
      </c>
      <c r="J72" s="10">
        <v>7.0000000000000007E-2</v>
      </c>
      <c r="K72" s="156">
        <f t="shared" si="41"/>
        <v>8.7666666666666671E-2</v>
      </c>
      <c r="L72" s="165">
        <f t="shared" si="36"/>
        <v>8.9472103572498657E-2</v>
      </c>
      <c r="M72" s="10">
        <f t="shared" si="37"/>
        <v>0.10730495727448616</v>
      </c>
      <c r="N72" s="165">
        <f t="shared" si="38"/>
        <v>0.11773549434545999</v>
      </c>
      <c r="P72" s="160">
        <f t="shared" si="42"/>
        <v>8.9472103572498657E-2</v>
      </c>
      <c r="Q72" s="160">
        <f t="shared" si="39"/>
        <v>0.10730495727448616</v>
      </c>
      <c r="R72" s="160">
        <f t="shared" si="40"/>
        <v>0.11773549434545999</v>
      </c>
    </row>
    <row r="73" spans="1:18">
      <c r="B73" s="8" t="s">
        <v>18</v>
      </c>
      <c r="C73" s="9" t="s">
        <v>19</v>
      </c>
      <c r="D73" s="178">
        <v>0.89500000000000002</v>
      </c>
      <c r="E73" s="178">
        <v>41.549777777777734</v>
      </c>
      <c r="F73" s="18">
        <f t="shared" si="34"/>
        <v>2.1540428080909668E-2</v>
      </c>
      <c r="G73" s="18">
        <f t="shared" si="35"/>
        <v>2.2116634532074003E-2</v>
      </c>
      <c r="H73" s="10">
        <v>0.08</v>
      </c>
      <c r="I73" s="10">
        <v>2.7E-2</v>
      </c>
      <c r="J73" s="10" t="s">
        <v>108</v>
      </c>
      <c r="K73" s="156">
        <f t="shared" si="41"/>
        <v>5.3499999999999999E-2</v>
      </c>
      <c r="L73" s="165">
        <f t="shared" si="36"/>
        <v>4.8831223860001952E-2</v>
      </c>
      <c r="M73" s="10">
        <f t="shared" si="37"/>
        <v>7.5616634532073998E-2</v>
      </c>
      <c r="N73" s="165">
        <f t="shared" si="38"/>
        <v>0.10240204520414606</v>
      </c>
      <c r="P73" s="160" t="str">
        <f t="shared" si="42"/>
        <v/>
      </c>
      <c r="Q73" s="160">
        <f t="shared" si="39"/>
        <v>7.5616634532073998E-2</v>
      </c>
      <c r="R73" s="160">
        <f t="shared" si="40"/>
        <v>0.10240204520414606</v>
      </c>
    </row>
    <row r="74" spans="1:18" ht="13.5" thickBot="1">
      <c r="B74" s="8" t="s">
        <v>20</v>
      </c>
      <c r="C74" s="9" t="s">
        <v>21</v>
      </c>
      <c r="D74" s="178">
        <v>0.66639999999999999</v>
      </c>
      <c r="E74" s="178">
        <v>31.185416666666658</v>
      </c>
      <c r="F74" s="18">
        <f t="shared" si="34"/>
        <v>2.1368962522546602E-2</v>
      </c>
      <c r="G74" s="18">
        <f t="shared" si="35"/>
        <v>2.2111533970205096E-2</v>
      </c>
      <c r="H74" s="10">
        <v>0.09</v>
      </c>
      <c r="I74" s="10">
        <v>4.9000000000000002E-2</v>
      </c>
      <c r="J74" s="10" t="s">
        <v>108</v>
      </c>
      <c r="K74" s="156">
        <f t="shared" si="41"/>
        <v>6.9500000000000006E-2</v>
      </c>
      <c r="L74" s="165">
        <f t="shared" si="36"/>
        <v>7.0892502104348998E-2</v>
      </c>
      <c r="M74" s="10">
        <f t="shared" si="37"/>
        <v>9.1611533970205106E-2</v>
      </c>
      <c r="N74" s="165">
        <f t="shared" si="38"/>
        <v>0.11233056583606119</v>
      </c>
      <c r="P74" s="161">
        <f t="shared" si="42"/>
        <v>7.0892502104348998E-2</v>
      </c>
      <c r="Q74" s="161">
        <f t="shared" si="39"/>
        <v>9.1611533970205106E-2</v>
      </c>
      <c r="R74" s="161">
        <f t="shared" si="40"/>
        <v>0.11233056583606119</v>
      </c>
    </row>
    <row r="75" spans="1:18">
      <c r="A75" s="11" t="s">
        <v>1156</v>
      </c>
      <c r="B75" s="11"/>
      <c r="C75" s="12"/>
      <c r="D75" s="12"/>
      <c r="E75" s="12"/>
      <c r="F75" s="14">
        <f t="shared" ref="F75:N75" si="43">MEDIAN(F70:F74)</f>
        <v>2.1368962522546602E-2</v>
      </c>
      <c r="G75" s="14">
        <f t="shared" si="43"/>
        <v>2.2111533970205096E-2</v>
      </c>
      <c r="H75" s="14">
        <f t="shared" si="43"/>
        <v>0.09</v>
      </c>
      <c r="I75" s="14">
        <f t="shared" si="43"/>
        <v>4.9000000000000002E-2</v>
      </c>
      <c r="J75" s="14">
        <f t="shared" si="43"/>
        <v>7.0000000000000007E-2</v>
      </c>
      <c r="K75" s="13">
        <f t="shared" si="43"/>
        <v>6.9500000000000006E-2</v>
      </c>
      <c r="L75" s="13">
        <f t="shared" si="43"/>
        <v>7.0892502104348998E-2</v>
      </c>
      <c r="M75" s="13">
        <f t="shared" si="43"/>
        <v>9.1611533970205106E-2</v>
      </c>
      <c r="N75" s="13">
        <f t="shared" si="43"/>
        <v>0.11233056583606119</v>
      </c>
      <c r="O75" s="162"/>
      <c r="P75" s="13">
        <f>MEDIAN(P70:P74)</f>
        <v>8.9472103572498657E-2</v>
      </c>
      <c r="Q75" s="13">
        <f>MEDIAN(Q70:Q74)</f>
        <v>9.1611533970205106E-2</v>
      </c>
      <c r="R75" s="13">
        <f>MEDIAN(R70:R74)</f>
        <v>0.11233056583606119</v>
      </c>
    </row>
    <row r="76" spans="1:18">
      <c r="A76" s="15"/>
      <c r="B76" s="16" t="s">
        <v>1209</v>
      </c>
      <c r="D76" s="4"/>
      <c r="E76" s="4"/>
      <c r="F76" s="18">
        <f>IFERROR(MEDIAN(F70,F72:F74), "n/a")</f>
        <v>2.0404982485663706E-2</v>
      </c>
      <c r="G76" s="18">
        <f t="shared" ref="G76:J76" si="44">IFERROR(MEDIAN(G70,G72:G74), "n/a")</f>
        <v>2.1035481575476696E-2</v>
      </c>
      <c r="H76" s="18">
        <f t="shared" si="44"/>
        <v>8.4999999999999992E-2</v>
      </c>
      <c r="I76" s="18">
        <f t="shared" si="44"/>
        <v>4.4499999999999998E-2</v>
      </c>
      <c r="J76" s="18">
        <f t="shared" si="44"/>
        <v>6.5000000000000002E-2</v>
      </c>
      <c r="K76" s="18">
        <f>MEDIAN(K70,K72:K74)</f>
        <v>6.1499999999999999E-2</v>
      </c>
      <c r="L76" s="18">
        <f t="shared" ref="L76:N76" si="45">MEDIAN(L70,L72:L74)</f>
        <v>6.5361162301052711E-2</v>
      </c>
      <c r="M76" s="18">
        <f t="shared" si="45"/>
        <v>8.3614084251139559E-2</v>
      </c>
      <c r="N76" s="18">
        <f t="shared" si="45"/>
        <v>0.10736630552010362</v>
      </c>
      <c r="O76" s="18"/>
      <c r="P76" s="18">
        <f>MEDIAN(P70,P72:P74)</f>
        <v>8.0182302838423827E-2</v>
      </c>
      <c r="Q76" s="18">
        <f t="shared" ref="Q76:R76" si="46">MEDIAN(Q70,Q72:Q74)</f>
        <v>8.3614084251139559E-2</v>
      </c>
      <c r="R76" s="18">
        <f t="shared" si="46"/>
        <v>0.10736630552010362</v>
      </c>
    </row>
    <row r="77" spans="1:18">
      <c r="A77" s="15"/>
      <c r="B77" s="15"/>
      <c r="D77" s="4"/>
      <c r="E77" s="4"/>
      <c r="F77" s="18"/>
      <c r="G77" s="18"/>
      <c r="H77" s="18"/>
      <c r="I77" s="18"/>
      <c r="J77" s="18"/>
      <c r="K77" s="18"/>
      <c r="L77" s="18"/>
      <c r="M77" s="18"/>
      <c r="N77" s="18"/>
    </row>
    <row r="78" spans="1:18">
      <c r="B78" s="92" t="s">
        <v>33</v>
      </c>
      <c r="C78"/>
      <c r="D78"/>
      <c r="E78"/>
      <c r="F78"/>
      <c r="G78"/>
      <c r="H78"/>
      <c r="I78"/>
      <c r="J78"/>
      <c r="M78" s="162"/>
      <c r="N78" s="162"/>
    </row>
    <row r="79" spans="1:18">
      <c r="A79" s="19"/>
      <c r="B79" s="102" t="s">
        <v>971</v>
      </c>
      <c r="C79"/>
      <c r="D79"/>
      <c r="E79"/>
      <c r="F79"/>
      <c r="G79"/>
      <c r="H79"/>
      <c r="I79"/>
      <c r="J79"/>
      <c r="M79" s="162"/>
    </row>
    <row r="80" spans="1:18">
      <c r="A80" s="20"/>
      <c r="B80" s="19" t="s">
        <v>1142</v>
      </c>
      <c r="C80"/>
      <c r="D80"/>
      <c r="E80"/>
      <c r="F80"/>
      <c r="G80"/>
      <c r="H80"/>
      <c r="I80"/>
      <c r="J80"/>
    </row>
    <row r="81" spans="1:10">
      <c r="A81" s="21"/>
      <c r="B81" s="102" t="s">
        <v>972</v>
      </c>
      <c r="C81"/>
      <c r="D81"/>
      <c r="E81"/>
      <c r="F81"/>
      <c r="G81"/>
      <c r="H81"/>
      <c r="I81"/>
      <c r="J81"/>
    </row>
    <row r="82" spans="1:10">
      <c r="A82" s="21"/>
      <c r="B82" s="102" t="s">
        <v>1221</v>
      </c>
      <c r="C82"/>
      <c r="D82"/>
      <c r="E82"/>
      <c r="F82"/>
      <c r="G82"/>
      <c r="H82"/>
      <c r="I82"/>
      <c r="J82"/>
    </row>
    <row r="83" spans="1:10">
      <c r="A83" s="21"/>
      <c r="B83" s="102" t="s">
        <v>973</v>
      </c>
      <c r="C83"/>
      <c r="D83"/>
      <c r="E83"/>
      <c r="F83"/>
      <c r="G83"/>
      <c r="H83"/>
      <c r="I83"/>
      <c r="J83"/>
    </row>
    <row r="84" spans="1:10">
      <c r="A84" s="20"/>
      <c r="B84" s="102" t="s">
        <v>974</v>
      </c>
      <c r="C84"/>
      <c r="D84"/>
      <c r="E84"/>
      <c r="F84"/>
      <c r="G84"/>
      <c r="H84"/>
      <c r="I84"/>
      <c r="J84"/>
    </row>
    <row r="85" spans="1:10">
      <c r="A85" s="20"/>
      <c r="B85" s="102" t="s">
        <v>975</v>
      </c>
      <c r="C85"/>
      <c r="D85"/>
      <c r="E85"/>
      <c r="F85"/>
      <c r="G85"/>
      <c r="H85"/>
      <c r="I85"/>
      <c r="J85"/>
    </row>
    <row r="86" spans="1:10">
      <c r="A86" s="20"/>
      <c r="B86" s="4" t="s">
        <v>1148</v>
      </c>
      <c r="C86" s="19"/>
      <c r="D86" s="8"/>
      <c r="E86" s="8"/>
      <c r="F86" s="5"/>
    </row>
    <row r="87" spans="1:10">
      <c r="A87" s="20"/>
      <c r="B87" s="4" t="s">
        <v>1149</v>
      </c>
      <c r="C87" s="19"/>
      <c r="D87" s="8"/>
      <c r="E87" s="8"/>
      <c r="F87" s="5"/>
    </row>
    <row r="88" spans="1:10">
      <c r="B88" s="209" t="s">
        <v>1150</v>
      </c>
      <c r="C88" s="19"/>
    </row>
    <row r="89" spans="1:10">
      <c r="B89" s="4" t="s">
        <v>1151</v>
      </c>
      <c r="C89" s="19"/>
    </row>
    <row r="90" spans="1:10">
      <c r="B90" s="4" t="s">
        <v>1176</v>
      </c>
      <c r="C90" s="19"/>
    </row>
    <row r="91" spans="1:10">
      <c r="B91" s="4" t="s">
        <v>1177</v>
      </c>
      <c r="C91" s="19"/>
    </row>
    <row r="92" spans="1:10">
      <c r="B92" s="4" t="s">
        <v>1178</v>
      </c>
      <c r="C92" s="19"/>
    </row>
  </sheetData>
  <mergeCells count="3">
    <mergeCell ref="P5:R5"/>
    <mergeCell ref="P36:R36"/>
    <mergeCell ref="P67:R67"/>
  </mergeCells>
  <printOptions horizontalCentered="1"/>
  <pageMargins left="0.7" right="0.7" top="0.62343749999999998" bottom="0.75" header="0.3" footer="0.3"/>
  <pageSetup scale="57" fitToWidth="0" fitToHeight="0" orientation="landscape" useFirstPageNumber="1" r:id="rId1"/>
  <headerFooter>
    <oddHeader xml:space="preserve">&amp;L
&amp;RAttachment AEB-1
Page &amp;P of 3
</oddHeader>
  </headerFooter>
  <customProperties>
    <customPr name="_pios_id" r:id="rId2"/>
  </customProperties>
  <ignoredErrors>
    <ignoredError sqref="L8:N9 L10:N1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2:J73"/>
  <sheetViews>
    <sheetView zoomScaleNormal="100" zoomScaleSheetLayoutView="100" workbookViewId="0"/>
  </sheetViews>
  <sheetFormatPr defaultColWidth="9.28515625" defaultRowHeight="12.75"/>
  <cols>
    <col min="1" max="1" width="2.5703125" style="43" customWidth="1"/>
    <col min="2" max="2" width="70.5703125" style="43" customWidth="1"/>
    <col min="3" max="7" width="10.5703125" style="43" customWidth="1"/>
    <col min="8" max="16384" width="9.28515625" style="43"/>
  </cols>
  <sheetData>
    <row r="2" spans="1:10">
      <c r="A2" s="48" t="s">
        <v>1207</v>
      </c>
      <c r="B2" s="42"/>
      <c r="C2" s="42"/>
      <c r="D2" s="42"/>
      <c r="E2" s="42"/>
      <c r="F2" s="42"/>
      <c r="G2" s="42"/>
    </row>
    <row r="4" spans="1:10" ht="15.75">
      <c r="A4" s="49" t="s">
        <v>34</v>
      </c>
      <c r="B4" s="42"/>
      <c r="C4" s="42"/>
      <c r="D4" s="42"/>
      <c r="E4" s="42"/>
      <c r="F4" s="42"/>
      <c r="G4" s="42"/>
    </row>
    <row r="5" spans="1:10">
      <c r="A5" s="49"/>
      <c r="B5" s="42"/>
      <c r="C5" s="42"/>
      <c r="D5" s="42"/>
      <c r="E5" s="42"/>
      <c r="F5" s="42"/>
      <c r="G5" s="42"/>
    </row>
    <row r="6" spans="1:10" ht="13.5" thickBot="1">
      <c r="A6" s="50"/>
      <c r="C6" s="171" t="s">
        <v>35</v>
      </c>
      <c r="D6" s="171" t="s">
        <v>36</v>
      </c>
      <c r="E6" s="171" t="s">
        <v>37</v>
      </c>
      <c r="F6" s="171" t="s">
        <v>38</v>
      </c>
      <c r="G6" s="171" t="s">
        <v>39</v>
      </c>
    </row>
    <row r="7" spans="1:10">
      <c r="A7" s="52"/>
      <c r="B7" s="53"/>
      <c r="C7" s="53"/>
      <c r="D7" s="53"/>
      <c r="E7" s="53"/>
      <c r="F7" s="54" t="s">
        <v>40</v>
      </c>
      <c r="G7" s="53"/>
    </row>
    <row r="8" spans="1:10">
      <c r="A8" s="55"/>
      <c r="B8" s="46"/>
      <c r="C8" s="26" t="s">
        <v>41</v>
      </c>
      <c r="D8" s="46"/>
      <c r="E8" s="26" t="s">
        <v>40</v>
      </c>
      <c r="F8" s="26" t="s">
        <v>42</v>
      </c>
      <c r="G8" s="46"/>
    </row>
    <row r="9" spans="1:10">
      <c r="A9" s="55"/>
      <c r="B9" s="46"/>
      <c r="C9" s="26" t="s">
        <v>43</v>
      </c>
      <c r="D9" s="26" t="s">
        <v>44</v>
      </c>
      <c r="E9" s="26" t="s">
        <v>45</v>
      </c>
      <c r="F9" s="26" t="s">
        <v>46</v>
      </c>
      <c r="G9" s="172" t="s">
        <v>47</v>
      </c>
    </row>
    <row r="10" spans="1:10" ht="15.75">
      <c r="A10" s="57"/>
      <c r="B10" s="45"/>
      <c r="C10" s="58" t="s">
        <v>48</v>
      </c>
      <c r="D10" s="58" t="s">
        <v>49</v>
      </c>
      <c r="E10" s="58" t="s">
        <v>50</v>
      </c>
      <c r="F10" s="58" t="s">
        <v>51</v>
      </c>
      <c r="G10" s="58" t="s">
        <v>52</v>
      </c>
    </row>
    <row r="12" spans="1:10" s="24" customFormat="1">
      <c r="A12" s="30" t="s">
        <v>53</v>
      </c>
      <c r="B12" s="34"/>
      <c r="C12"/>
    </row>
    <row r="13" spans="1:10" s="24" customFormat="1">
      <c r="A13" s="34"/>
      <c r="B13" s="30" t="s">
        <v>54</v>
      </c>
      <c r="C13" s="203">
        <v>3.0925299999999996E-2</v>
      </c>
      <c r="D13" s="198">
        <f>'AEB-7 Beta (CUPG)'!$D$22</f>
        <v>0.67935549119437832</v>
      </c>
      <c r="E13" s="61">
        <f>'AEB-8 S&amp;P 500 DCF'!B8</f>
        <v>0.15189350846809879</v>
      </c>
      <c r="F13" s="61">
        <f>E13-C13</f>
        <v>0.1209682084680988</v>
      </c>
      <c r="G13" s="61">
        <f>C13+D13*F13</f>
        <v>0.11310571668274921</v>
      </c>
      <c r="J13" s="95"/>
    </row>
    <row r="14" spans="1:10" s="24" customFormat="1">
      <c r="A14" s="34"/>
      <c r="B14" s="30" t="s">
        <v>1147</v>
      </c>
      <c r="C14" s="203">
        <v>3.5166666666666672E-2</v>
      </c>
      <c r="D14" s="198">
        <f>'AEB-7 Beta (CUPG)'!$D$22</f>
        <v>0.67935549119437832</v>
      </c>
      <c r="E14" s="61">
        <f>E13</f>
        <v>0.15189350846809879</v>
      </c>
      <c r="F14" s="61">
        <f>E14-C14</f>
        <v>0.11672684180143211</v>
      </c>
      <c r="G14" s="61">
        <f>C14+D14*F14</f>
        <v>0.11446568761424708</v>
      </c>
      <c r="J14" s="95"/>
    </row>
    <row r="15" spans="1:10" s="24" customFormat="1">
      <c r="B15" s="63" t="s">
        <v>1107</v>
      </c>
      <c r="C15" s="204">
        <v>4.2000000000000003E-2</v>
      </c>
      <c r="D15" s="65">
        <f>'AEB-7 Beta (CUPG)'!$D$22</f>
        <v>0.67935549119437832</v>
      </c>
      <c r="E15" s="66">
        <f>E13</f>
        <v>0.15189350846809879</v>
      </c>
      <c r="F15" s="66">
        <f>E15-C15</f>
        <v>0.10989350846809878</v>
      </c>
      <c r="G15" s="66">
        <f>C15+D15*F15</f>
        <v>0.11665675842441883</v>
      </c>
    </row>
    <row r="16" spans="1:10" s="24" customFormat="1">
      <c r="B16" s="172" t="s">
        <v>32</v>
      </c>
      <c r="C16" s="154"/>
      <c r="F16" s="43"/>
      <c r="G16" s="62">
        <f>AVERAGE(G13:G15)</f>
        <v>0.11474272090713837</v>
      </c>
    </row>
    <row r="17" spans="1:7" s="24" customFormat="1">
      <c r="F17" s="67"/>
      <c r="G17" s="68"/>
    </row>
    <row r="18" spans="1:7" s="24" customFormat="1">
      <c r="A18" s="30" t="s">
        <v>55</v>
      </c>
      <c r="B18" s="34"/>
    </row>
    <row r="19" spans="1:7" s="24" customFormat="1">
      <c r="A19" s="34"/>
      <c r="B19" s="30" t="s">
        <v>54</v>
      </c>
      <c r="C19" s="59">
        <v>3.0925299999999996E-2</v>
      </c>
      <c r="D19" s="198">
        <f>'AEB-7 Beta (CUPG)'!$E$22</f>
        <v>0.71666666666666679</v>
      </c>
      <c r="E19" s="61">
        <f>E13</f>
        <v>0.15189350846809879</v>
      </c>
      <c r="F19" s="61">
        <f>E19-C19</f>
        <v>0.1209682084680988</v>
      </c>
      <c r="G19" s="61">
        <f>C19+D19*F19</f>
        <v>0.11761918273547081</v>
      </c>
    </row>
    <row r="20" spans="1:7" s="24" customFormat="1">
      <c r="A20" s="34"/>
      <c r="B20" s="30" t="str">
        <f>B14</f>
        <v>Near-term projected 30-year U.S. Treasury bond yield (Q4 2018 - Q1 2020) [2]</v>
      </c>
      <c r="C20" s="61">
        <v>3.5166666666666672E-2</v>
      </c>
      <c r="D20" s="198">
        <f>'AEB-7 Beta (CUPG)'!$E$22</f>
        <v>0.71666666666666679</v>
      </c>
      <c r="E20" s="61">
        <f>E13</f>
        <v>0.15189350846809879</v>
      </c>
      <c r="F20" s="61">
        <f>E20-C20</f>
        <v>0.11672684180143211</v>
      </c>
      <c r="G20" s="61">
        <f>C20+D20*F20</f>
        <v>0.11882090329102638</v>
      </c>
    </row>
    <row r="21" spans="1:7" s="24" customFormat="1">
      <c r="B21" s="63" t="str">
        <f>B15</f>
        <v>Projected 30-year U.S. Treasury bond yield (2020 - 2024) [3]</v>
      </c>
      <c r="C21" s="66">
        <v>4.2000000000000003E-2</v>
      </c>
      <c r="D21" s="65">
        <f>'AEB-7 Beta (CUPG)'!$E$22</f>
        <v>0.71666666666666679</v>
      </c>
      <c r="E21" s="66">
        <f>E13</f>
        <v>0.15189350846809879</v>
      </c>
      <c r="F21" s="66">
        <f>E21-C21</f>
        <v>0.10989350846809878</v>
      </c>
      <c r="G21" s="66">
        <f>C21+D21*F21</f>
        <v>0.12075701440213749</v>
      </c>
    </row>
    <row r="22" spans="1:7" s="24" customFormat="1" ht="13.5" thickBot="1">
      <c r="A22" s="248"/>
      <c r="B22" s="199" t="s">
        <v>32</v>
      </c>
      <c r="C22" s="200"/>
      <c r="D22" s="200"/>
      <c r="E22" s="200"/>
      <c r="F22" s="201"/>
      <c r="G22" s="202">
        <f>AVERAGE(G19:G21)</f>
        <v>0.11906570014287822</v>
      </c>
    </row>
    <row r="24" spans="1:7">
      <c r="B24" s="69" t="s">
        <v>56</v>
      </c>
      <c r="G24" s="70">
        <f>AVERAGE(G16,G22)</f>
        <v>0.1169042105250083</v>
      </c>
    </row>
    <row r="26" spans="1:7">
      <c r="B26"/>
      <c r="C26"/>
    </row>
    <row r="27" spans="1:7">
      <c r="A27" s="71" t="s">
        <v>33</v>
      </c>
      <c r="B27" s="151"/>
      <c r="C27"/>
      <c r="D27"/>
    </row>
    <row r="28" spans="1:7">
      <c r="A28" s="25" t="s">
        <v>971</v>
      </c>
      <c r="B28" s="102"/>
      <c r="C28"/>
      <c r="D28"/>
    </row>
    <row r="29" spans="1:7">
      <c r="A29" s="148" t="s">
        <v>1146</v>
      </c>
      <c r="B29" s="102"/>
      <c r="C29"/>
      <c r="D29"/>
    </row>
    <row r="30" spans="1:7">
      <c r="A30" s="148" t="s">
        <v>1108</v>
      </c>
      <c r="B30" s="102"/>
      <c r="C30"/>
      <c r="D30"/>
    </row>
    <row r="31" spans="1:7">
      <c r="A31" s="25" t="s">
        <v>57</v>
      </c>
      <c r="B31" s="102"/>
      <c r="C31"/>
      <c r="D31"/>
    </row>
    <row r="32" spans="1:7">
      <c r="A32" s="25" t="s">
        <v>1219</v>
      </c>
      <c r="B32" s="102"/>
      <c r="C32"/>
      <c r="D32"/>
    </row>
    <row r="33" spans="1:7">
      <c r="A33" s="72" t="s">
        <v>1218</v>
      </c>
      <c r="B33"/>
      <c r="C33"/>
      <c r="D33"/>
    </row>
    <row r="34" spans="1:7">
      <c r="A34" s="72" t="s">
        <v>58</v>
      </c>
      <c r="B34"/>
      <c r="C34"/>
      <c r="D34"/>
    </row>
    <row r="35" spans="1:7">
      <c r="A35" s="72" t="s">
        <v>59</v>
      </c>
      <c r="B35"/>
      <c r="C35"/>
      <c r="D35"/>
    </row>
    <row r="36" spans="1:7">
      <c r="B36"/>
      <c r="C36"/>
      <c r="D36"/>
    </row>
    <row r="40" spans="1:7">
      <c r="A40" s="48" t="s">
        <v>1208</v>
      </c>
      <c r="B40" s="42"/>
      <c r="C40" s="42"/>
      <c r="D40" s="42"/>
      <c r="E40" s="42"/>
      <c r="F40" s="42"/>
      <c r="G40" s="42"/>
    </row>
    <row r="41" spans="1:7">
      <c r="B41" s="97"/>
      <c r="C41" s="97"/>
      <c r="D41" s="97"/>
      <c r="E41" s="97"/>
      <c r="F41" s="97"/>
      <c r="G41" s="97"/>
    </row>
    <row r="42" spans="1:7" ht="15.75">
      <c r="A42" s="49" t="s">
        <v>34</v>
      </c>
      <c r="B42" s="42"/>
      <c r="C42" s="42"/>
      <c r="D42" s="42"/>
      <c r="E42" s="42"/>
      <c r="F42" s="42"/>
      <c r="G42" s="42"/>
    </row>
    <row r="43" spans="1:7">
      <c r="A43" s="49"/>
      <c r="B43" s="42"/>
      <c r="C43" s="42"/>
      <c r="D43" s="42"/>
      <c r="E43" s="42"/>
      <c r="F43" s="42"/>
      <c r="G43" s="42"/>
    </row>
    <row r="44" spans="1:7" ht="13.5" thickBot="1">
      <c r="A44" s="50"/>
      <c r="C44" s="171" t="s">
        <v>35</v>
      </c>
      <c r="D44" s="171" t="s">
        <v>36</v>
      </c>
      <c r="E44" s="171" t="s">
        <v>37</v>
      </c>
      <c r="F44" s="171" t="s">
        <v>38</v>
      </c>
      <c r="G44" s="171" t="s">
        <v>39</v>
      </c>
    </row>
    <row r="45" spans="1:7">
      <c r="A45" s="52"/>
      <c r="B45" s="53"/>
      <c r="C45" s="53"/>
      <c r="D45" s="53"/>
      <c r="E45" s="53"/>
      <c r="F45" s="54" t="s">
        <v>40</v>
      </c>
      <c r="G45" s="53"/>
    </row>
    <row r="46" spans="1:7">
      <c r="A46" s="55"/>
      <c r="B46" s="46"/>
      <c r="C46" s="26" t="s">
        <v>41</v>
      </c>
      <c r="D46" s="46"/>
      <c r="E46" s="26" t="s">
        <v>40</v>
      </c>
      <c r="F46" s="26" t="s">
        <v>42</v>
      </c>
      <c r="G46" s="46"/>
    </row>
    <row r="47" spans="1:7">
      <c r="A47" s="55"/>
      <c r="B47" s="46"/>
      <c r="C47" s="26" t="s">
        <v>43</v>
      </c>
      <c r="D47" s="26" t="s">
        <v>44</v>
      </c>
      <c r="E47" s="26" t="s">
        <v>45</v>
      </c>
      <c r="F47" s="26" t="s">
        <v>46</v>
      </c>
      <c r="G47" s="172" t="s">
        <v>47</v>
      </c>
    </row>
    <row r="48" spans="1:7" ht="15.75">
      <c r="A48" s="57"/>
      <c r="B48" s="45"/>
      <c r="C48" s="58" t="s">
        <v>48</v>
      </c>
      <c r="D48" s="58" t="s">
        <v>49</v>
      </c>
      <c r="E48" s="58" t="s">
        <v>50</v>
      </c>
      <c r="F48" s="58" t="s">
        <v>51</v>
      </c>
      <c r="G48" s="58" t="s">
        <v>52</v>
      </c>
    </row>
    <row r="50" spans="1:7">
      <c r="A50" s="30" t="s">
        <v>53</v>
      </c>
      <c r="B50" s="34"/>
      <c r="C50" s="24"/>
      <c r="D50" s="24"/>
      <c r="E50" s="24"/>
      <c r="F50" s="24"/>
      <c r="G50" s="24"/>
    </row>
    <row r="51" spans="1:7">
      <c r="A51" s="34"/>
      <c r="B51" s="30" t="str">
        <f>'AEB-9 CAPM (WPG)'!B13</f>
        <v>Current 30-day average of 30-year U.S. Treasury bond yield [1]</v>
      </c>
      <c r="C51" s="59">
        <f>'AEB-9 CAPM (WPG)'!C13</f>
        <v>3.0925299999999996E-2</v>
      </c>
      <c r="D51" s="198">
        <f>'AEB-7 Beta (CUPG)'!$D$23</f>
        <v>0.68226858899491516</v>
      </c>
      <c r="E51" s="61">
        <f>'AEB-8 S&amp;P 500 DCF'!B8</f>
        <v>0.15189350846809879</v>
      </c>
      <c r="F51" s="61">
        <f>E51-C51</f>
        <v>0.1209682084680988</v>
      </c>
      <c r="G51" s="61">
        <f>C51+D51*F51</f>
        <v>0.11345810890477251</v>
      </c>
    </row>
    <row r="52" spans="1:7">
      <c r="A52" s="34"/>
      <c r="B52" s="30" t="s">
        <v>1147</v>
      </c>
      <c r="C52" s="62">
        <f>'AEB-9 CAPM (WPG)'!C14</f>
        <v>3.5166666666666672E-2</v>
      </c>
      <c r="D52" s="198">
        <f>'AEB-7 Beta (CUPG)'!$D$23</f>
        <v>0.68226858899491516</v>
      </c>
      <c r="E52" s="61">
        <f>E51</f>
        <v>0.15189350846809879</v>
      </c>
      <c r="F52" s="61">
        <f>E52-C52</f>
        <v>0.11672684180143211</v>
      </c>
      <c r="G52" s="61">
        <f>C52+D52*F52</f>
        <v>0.11480572432036243</v>
      </c>
    </row>
    <row r="53" spans="1:7">
      <c r="A53" s="24"/>
      <c r="B53" s="63" t="str">
        <f>'AEB-9 CAPM (WPG)'!B15</f>
        <v>Projected 30-year U.S. Treasury bond yield (2020 - 2024) [3]</v>
      </c>
      <c r="C53" s="64">
        <f>'AEB-9 CAPM (WPG)'!C15</f>
        <v>4.2000000000000003E-2</v>
      </c>
      <c r="D53" s="65">
        <f>'AEB-7 Beta (CUPG)'!$D$23</f>
        <v>0.68226858899491516</v>
      </c>
      <c r="E53" s="66">
        <f>E51</f>
        <v>0.15189350846809879</v>
      </c>
      <c r="F53" s="66">
        <f>E53-C53</f>
        <v>0.10989350846809878</v>
      </c>
      <c r="G53" s="66">
        <f>C53+D53*F53</f>
        <v>0.11697688896223052</v>
      </c>
    </row>
    <row r="54" spans="1:7">
      <c r="A54" s="24"/>
      <c r="B54" s="172" t="s">
        <v>32</v>
      </c>
      <c r="C54" s="24"/>
      <c r="D54" s="24"/>
      <c r="E54" s="24"/>
      <c r="G54" s="62">
        <f>AVERAGE(G51:G53)</f>
        <v>0.11508024072912182</v>
      </c>
    </row>
    <row r="55" spans="1:7">
      <c r="A55" s="24"/>
      <c r="B55" s="24"/>
      <c r="C55" s="24"/>
      <c r="D55" s="24"/>
      <c r="E55" s="24"/>
      <c r="F55" s="67"/>
      <c r="G55" s="68"/>
    </row>
    <row r="56" spans="1:7">
      <c r="A56" s="30" t="s">
        <v>55</v>
      </c>
      <c r="B56" s="34"/>
      <c r="C56" s="24"/>
      <c r="D56" s="24"/>
      <c r="E56" s="24"/>
      <c r="F56" s="24"/>
      <c r="G56" s="24"/>
    </row>
    <row r="57" spans="1:7">
      <c r="A57" s="34"/>
      <c r="B57" s="30" t="str">
        <f t="shared" ref="B57:C59" si="0">B51</f>
        <v>Current 30-day average of 30-year U.S. Treasury bond yield [1]</v>
      </c>
      <c r="C57" s="59">
        <f t="shared" si="0"/>
        <v>3.0925299999999996E-2</v>
      </c>
      <c r="D57" s="60">
        <f>'AEB-7 Beta (CUPG)'!$E$23</f>
        <v>0.72272727272727277</v>
      </c>
      <c r="E57" s="61">
        <f>E51</f>
        <v>0.15189350846809879</v>
      </c>
      <c r="F57" s="61">
        <f>E57-C57</f>
        <v>0.1209682084680988</v>
      </c>
      <c r="G57" s="61">
        <f>C57+D57*F57</f>
        <v>0.11835232339285323</v>
      </c>
    </row>
    <row r="58" spans="1:7">
      <c r="A58" s="34"/>
      <c r="B58" s="30" t="str">
        <f t="shared" si="0"/>
        <v>Near-term projected 30-year U.S. Treasury bond yield (Q4 2018 - Q1 2020) [2]</v>
      </c>
      <c r="C58" s="61">
        <f t="shared" si="0"/>
        <v>3.5166666666666672E-2</v>
      </c>
      <c r="D58" s="60">
        <f>'AEB-7 Beta (CUPG)'!$E$23</f>
        <v>0.72272727272727277</v>
      </c>
      <c r="E58" s="61">
        <f>E51</f>
        <v>0.15189350846809879</v>
      </c>
      <c r="F58" s="61">
        <f>E58-C58</f>
        <v>0.11672684180143211</v>
      </c>
      <c r="G58" s="61">
        <f>C58+D58*F58</f>
        <v>0.11952833869588353</v>
      </c>
    </row>
    <row r="59" spans="1:7">
      <c r="A59" s="24"/>
      <c r="B59" s="63" t="str">
        <f t="shared" si="0"/>
        <v>Projected 30-year U.S. Treasury bond yield (2020 - 2024) [3]</v>
      </c>
      <c r="C59" s="66">
        <f t="shared" si="0"/>
        <v>4.2000000000000003E-2</v>
      </c>
      <c r="D59" s="65">
        <f>'AEB-7 Beta (CUPG)'!$E$23</f>
        <v>0.72272727272727277</v>
      </c>
      <c r="E59" s="66">
        <f>E51</f>
        <v>0.15189350846809879</v>
      </c>
      <c r="F59" s="66">
        <f>E59-C59</f>
        <v>0.10989350846809878</v>
      </c>
      <c r="G59" s="66">
        <f>C59+D59*F59</f>
        <v>0.12142303566558049</v>
      </c>
    </row>
    <row r="60" spans="1:7" ht="13.5" thickBot="1">
      <c r="A60" s="248"/>
      <c r="B60" s="199" t="s">
        <v>32</v>
      </c>
      <c r="C60" s="200"/>
      <c r="D60" s="200"/>
      <c r="E60" s="200"/>
      <c r="F60" s="201"/>
      <c r="G60" s="202">
        <f>AVERAGE(G57:G59)</f>
        <v>0.11976789925143909</v>
      </c>
    </row>
    <row r="62" spans="1:7">
      <c r="B62" s="69" t="s">
        <v>56</v>
      </c>
      <c r="G62" s="70">
        <f>AVERAGE(G54,G60)</f>
        <v>0.11742406999028046</v>
      </c>
    </row>
    <row r="65" spans="1:2">
      <c r="A65" s="71" t="s">
        <v>33</v>
      </c>
      <c r="B65" s="45"/>
    </row>
    <row r="66" spans="1:2">
      <c r="A66" s="25" t="s">
        <v>971</v>
      </c>
      <c r="B66" s="24"/>
    </row>
    <row r="67" spans="1:2">
      <c r="A67" s="148" t="s">
        <v>1146</v>
      </c>
      <c r="B67" s="102"/>
    </row>
    <row r="68" spans="1:2">
      <c r="A68" s="148" t="s">
        <v>1108</v>
      </c>
      <c r="B68" s="148"/>
    </row>
    <row r="69" spans="1:2">
      <c r="A69" s="25" t="s">
        <v>57</v>
      </c>
      <c r="B69" s="24"/>
    </row>
    <row r="70" spans="1:2">
      <c r="A70" s="215" t="s">
        <v>1219</v>
      </c>
      <c r="B70" s="74"/>
    </row>
    <row r="71" spans="1:2">
      <c r="A71" s="214" t="s">
        <v>1218</v>
      </c>
      <c r="B71" s="74"/>
    </row>
    <row r="72" spans="1:2" ht="12" customHeight="1">
      <c r="A72" s="72" t="s">
        <v>58</v>
      </c>
    </row>
    <row r="73" spans="1:2">
      <c r="A73" s="72" t="s">
        <v>59</v>
      </c>
    </row>
  </sheetData>
  <printOptions horizontalCentered="1"/>
  <pageMargins left="0.7" right="0.7" top="0.75" bottom="0.75" header="0.3" footer="0.3"/>
  <pageSetup scale="97" orientation="landscape" useFirstPageNumber="1" r:id="rId1"/>
  <headerFooter>
    <oddHeader xml:space="preserve">&amp;RAttachment AEB-10
Page &amp;P of 2
</oddHeader>
  </headerFooter>
  <rowBreaks count="1" manualBreakCount="1">
    <brk id="37" max="16383" man="1"/>
  </rowBreaks>
  <customProperties>
    <customPr name="_pios_id" r:id="rId2"/>
  </customProperties>
  <ignoredErrors>
    <ignoredError sqref="D57:D5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21AA-8427-4DAD-8657-D1609D9AE851}">
  <sheetPr codeName="Sheet12"/>
  <dimension ref="B1:O82"/>
  <sheetViews>
    <sheetView zoomScaleNormal="100" workbookViewId="0"/>
  </sheetViews>
  <sheetFormatPr defaultColWidth="9.140625" defaultRowHeight="15.75"/>
  <cols>
    <col min="1" max="1" width="2.7109375" style="103" customWidth="1"/>
    <col min="2" max="2" width="32.7109375" style="103" customWidth="1"/>
    <col min="3" max="3" width="7.28515625" style="103" customWidth="1"/>
    <col min="4" max="4" width="14.140625" style="103" bestFit="1" customWidth="1"/>
    <col min="5" max="5" width="0.85546875" style="103" customWidth="1"/>
    <col min="6" max="6" width="14.42578125" style="103" bestFit="1" customWidth="1"/>
    <col min="7" max="7" width="14.42578125" style="103" customWidth="1"/>
    <col min="8" max="8" width="16.140625" style="103" customWidth="1"/>
    <col min="9" max="9" width="0.85546875" style="104" customWidth="1"/>
    <col min="10" max="10" width="62.5703125" style="103" bestFit="1" customWidth="1"/>
    <col min="11" max="16384" width="9.140625" style="103"/>
  </cols>
  <sheetData>
    <row r="1" spans="2:15">
      <c r="B1" s="105"/>
      <c r="C1" s="105"/>
      <c r="D1" s="105"/>
      <c r="E1" s="105"/>
      <c r="F1" s="105"/>
      <c r="G1" s="105"/>
      <c r="H1" s="105"/>
      <c r="I1" s="106"/>
      <c r="J1" s="105"/>
      <c r="K1" s="105"/>
      <c r="L1" s="105"/>
      <c r="M1" s="105"/>
      <c r="N1" s="105"/>
      <c r="O1" s="105"/>
    </row>
    <row r="2" spans="2:15">
      <c r="B2" s="242" t="s">
        <v>1215</v>
      </c>
      <c r="C2" s="243"/>
      <c r="D2" s="243"/>
      <c r="E2" s="243"/>
      <c r="F2" s="243"/>
      <c r="G2" s="243"/>
      <c r="H2" s="243"/>
      <c r="I2" s="243"/>
      <c r="J2" s="243"/>
      <c r="K2" s="105"/>
      <c r="L2" s="105"/>
      <c r="M2" s="105"/>
      <c r="N2" s="105"/>
      <c r="O2" s="105"/>
    </row>
    <row r="3" spans="2:15">
      <c r="B3" s="244" t="s">
        <v>1216</v>
      </c>
      <c r="C3" s="244"/>
      <c r="D3" s="244"/>
      <c r="E3" s="244"/>
      <c r="F3" s="244"/>
      <c r="G3" s="244"/>
      <c r="H3" s="244"/>
      <c r="I3" s="244"/>
      <c r="J3" s="244"/>
      <c r="K3" s="105"/>
      <c r="L3" s="105"/>
      <c r="M3" s="105"/>
      <c r="N3" s="105"/>
      <c r="O3" s="105"/>
    </row>
    <row r="4" spans="2:15">
      <c r="B4" s="105"/>
      <c r="C4" s="105"/>
      <c r="D4" s="105"/>
      <c r="E4" s="105"/>
      <c r="F4" s="105"/>
      <c r="G4" s="105"/>
      <c r="H4" s="105"/>
      <c r="I4" s="106"/>
      <c r="J4" s="105"/>
      <c r="K4" s="105"/>
      <c r="L4" s="105"/>
      <c r="M4" s="105"/>
      <c r="N4" s="105"/>
      <c r="O4" s="105"/>
    </row>
    <row r="5" spans="2:15">
      <c r="B5" s="107"/>
      <c r="C5" s="107"/>
      <c r="D5" s="107"/>
      <c r="E5" s="107"/>
      <c r="F5" s="108" t="s">
        <v>1044</v>
      </c>
      <c r="G5" s="108"/>
      <c r="H5" s="108" t="s">
        <v>1043</v>
      </c>
      <c r="I5" s="109"/>
      <c r="J5" s="107"/>
      <c r="K5" s="105"/>
      <c r="L5" s="105"/>
      <c r="M5" s="105"/>
      <c r="N5" s="105"/>
      <c r="O5" s="105"/>
    </row>
    <row r="6" spans="2:15">
      <c r="B6" s="110"/>
      <c r="C6" s="110"/>
      <c r="D6" s="111"/>
      <c r="E6" s="107"/>
      <c r="F6" s="108" t="s">
        <v>1042</v>
      </c>
      <c r="G6" s="108" t="s">
        <v>1041</v>
      </c>
      <c r="H6" s="108" t="s">
        <v>1040</v>
      </c>
      <c r="I6" s="109"/>
      <c r="J6" s="107"/>
      <c r="K6" s="105"/>
      <c r="L6" s="105"/>
      <c r="M6" s="105"/>
      <c r="N6" s="105"/>
      <c r="O6" s="105"/>
    </row>
    <row r="7" spans="2:15">
      <c r="B7" s="112" t="s">
        <v>1</v>
      </c>
      <c r="C7" s="112" t="s">
        <v>68</v>
      </c>
      <c r="D7" s="112" t="s">
        <v>1039</v>
      </c>
      <c r="E7" s="107"/>
      <c r="F7" s="113" t="s">
        <v>1246</v>
      </c>
      <c r="G7" s="113" t="s">
        <v>1038</v>
      </c>
      <c r="H7" s="113" t="s">
        <v>1037</v>
      </c>
      <c r="I7" s="114"/>
      <c r="J7" s="112" t="s">
        <v>1105</v>
      </c>
      <c r="K7" s="105"/>
      <c r="L7" s="105"/>
      <c r="M7" s="105"/>
      <c r="N7" s="105"/>
      <c r="O7" s="105"/>
    </row>
    <row r="8" spans="2:15">
      <c r="B8" s="105"/>
      <c r="C8" s="105"/>
      <c r="D8" s="105"/>
      <c r="E8" s="105"/>
      <c r="F8" s="105"/>
      <c r="G8" s="105"/>
      <c r="H8" s="105"/>
      <c r="I8" s="106"/>
      <c r="J8" s="105"/>
      <c r="K8" s="105"/>
      <c r="L8" s="105"/>
      <c r="M8" s="105"/>
      <c r="N8" s="105"/>
      <c r="O8" s="105"/>
    </row>
    <row r="9" spans="2:15" ht="14.25" customHeight="1">
      <c r="B9" s="30" t="s">
        <v>13</v>
      </c>
      <c r="C9" s="30" t="s">
        <v>14</v>
      </c>
      <c r="D9" s="30"/>
      <c r="E9" s="105"/>
      <c r="F9" s="105"/>
      <c r="G9" s="105"/>
      <c r="H9" s="105"/>
      <c r="I9" s="106"/>
      <c r="J9" s="105" t="s">
        <v>1237</v>
      </c>
      <c r="K9" s="105"/>
      <c r="L9" s="105"/>
      <c r="M9" s="105"/>
      <c r="N9" s="105"/>
      <c r="O9" s="105"/>
    </row>
    <row r="10" spans="2:15">
      <c r="B10" s="30"/>
      <c r="C10" s="30"/>
      <c r="D10" s="30" t="s">
        <v>1019</v>
      </c>
      <c r="E10" s="105"/>
      <c r="F10" s="105"/>
      <c r="G10" s="115" t="s">
        <v>1016</v>
      </c>
      <c r="H10" s="115" t="s">
        <v>1016</v>
      </c>
      <c r="I10" s="116"/>
      <c r="K10" s="105"/>
      <c r="L10" s="105"/>
      <c r="M10" s="106"/>
      <c r="N10" s="106"/>
      <c r="O10" s="106"/>
    </row>
    <row r="11" spans="2:15">
      <c r="B11" s="30" t="s">
        <v>25</v>
      </c>
      <c r="C11" s="30" t="s">
        <v>15</v>
      </c>
      <c r="D11" s="30"/>
      <c r="E11" s="105"/>
      <c r="F11" s="105"/>
      <c r="G11" s="117"/>
      <c r="H11" s="115"/>
      <c r="I11" s="116"/>
      <c r="J11" s="105" t="s">
        <v>1238</v>
      </c>
      <c r="K11" s="105"/>
      <c r="L11" s="105"/>
      <c r="M11" s="106"/>
      <c r="N11" s="106"/>
      <c r="O11" s="106"/>
    </row>
    <row r="12" spans="2:15">
      <c r="B12" s="30"/>
      <c r="C12" s="30"/>
      <c r="D12" s="30" t="s">
        <v>1021</v>
      </c>
      <c r="E12" s="105"/>
      <c r="F12" s="117" t="s">
        <v>1016</v>
      </c>
      <c r="G12" s="117" t="s">
        <v>1016</v>
      </c>
      <c r="H12" s="115"/>
      <c r="I12" s="116"/>
      <c r="J12" s="105"/>
      <c r="K12" s="105"/>
      <c r="L12" s="105"/>
      <c r="M12" s="8"/>
      <c r="N12" s="106"/>
      <c r="O12" s="106"/>
    </row>
    <row r="13" spans="2:15">
      <c r="B13" s="30"/>
      <c r="C13" s="30"/>
      <c r="D13" s="30" t="s">
        <v>1017</v>
      </c>
      <c r="E13" s="105"/>
      <c r="F13" s="117" t="s">
        <v>1016</v>
      </c>
      <c r="G13" s="117" t="s">
        <v>1016</v>
      </c>
      <c r="H13" s="115"/>
      <c r="I13" s="116"/>
      <c r="J13" s="105"/>
      <c r="K13" s="105"/>
      <c r="L13" s="105"/>
      <c r="M13" s="8"/>
      <c r="N13" s="106"/>
      <c r="O13" s="106"/>
    </row>
    <row r="14" spans="2:15">
      <c r="B14" s="30"/>
      <c r="C14" s="30"/>
      <c r="D14" s="30" t="s">
        <v>1027</v>
      </c>
      <c r="E14" s="105"/>
      <c r="F14" s="117" t="s">
        <v>1016</v>
      </c>
      <c r="G14" s="117" t="s">
        <v>1016</v>
      </c>
      <c r="H14" s="115" t="s">
        <v>1016</v>
      </c>
      <c r="I14" s="116"/>
      <c r="J14" s="105"/>
      <c r="K14" s="105"/>
      <c r="L14" s="105"/>
      <c r="M14" s="208"/>
      <c r="N14" s="106"/>
      <c r="O14" s="106"/>
    </row>
    <row r="15" spans="2:15">
      <c r="B15" s="30"/>
      <c r="C15" s="30"/>
      <c r="D15" s="30" t="s">
        <v>1036</v>
      </c>
      <c r="E15" s="105"/>
      <c r="F15" s="117" t="s">
        <v>1016</v>
      </c>
      <c r="G15" s="117" t="s">
        <v>1016</v>
      </c>
      <c r="H15" s="115"/>
      <c r="I15" s="116"/>
      <c r="J15" s="105"/>
      <c r="K15" s="105"/>
      <c r="L15" s="105"/>
      <c r="M15" s="8"/>
      <c r="N15" s="106"/>
      <c r="O15" s="106"/>
    </row>
    <row r="16" spans="2:15">
      <c r="B16" s="30"/>
      <c r="C16" s="30"/>
      <c r="D16" s="30" t="s">
        <v>1026</v>
      </c>
      <c r="E16" s="105"/>
      <c r="F16" s="117" t="s">
        <v>1016</v>
      </c>
      <c r="G16" s="117" t="s">
        <v>1016</v>
      </c>
      <c r="H16" s="115"/>
      <c r="I16" s="116"/>
      <c r="J16" s="105"/>
      <c r="K16" s="105"/>
      <c r="L16" s="105"/>
      <c r="M16" s="8"/>
      <c r="N16" s="106"/>
      <c r="O16" s="106"/>
    </row>
    <row r="17" spans="2:15">
      <c r="B17" s="30"/>
      <c r="C17" s="30"/>
      <c r="D17" s="30" t="s">
        <v>1019</v>
      </c>
      <c r="E17" s="105"/>
      <c r="F17" s="117"/>
      <c r="G17" s="117" t="s">
        <v>1016</v>
      </c>
      <c r="H17" s="115" t="s">
        <v>1016</v>
      </c>
      <c r="I17" s="116"/>
      <c r="J17" s="105"/>
      <c r="K17" s="105"/>
      <c r="L17" s="105"/>
      <c r="M17" s="180"/>
      <c r="N17" s="106"/>
      <c r="O17" s="106"/>
    </row>
    <row r="18" spans="2:15">
      <c r="B18" s="30"/>
      <c r="C18" s="30"/>
      <c r="D18" s="30" t="s">
        <v>1035</v>
      </c>
      <c r="E18" s="105"/>
      <c r="F18" s="117" t="s">
        <v>1016</v>
      </c>
      <c r="G18" s="117"/>
      <c r="H18" s="115"/>
      <c r="I18" s="116"/>
      <c r="J18" s="105"/>
      <c r="K18" s="105"/>
      <c r="L18" s="105"/>
      <c r="M18" s="180"/>
      <c r="N18" s="106"/>
      <c r="O18" s="106"/>
    </row>
    <row r="19" spans="2:15">
      <c r="B19" s="30"/>
      <c r="C19" s="30"/>
      <c r="D19" s="30" t="s">
        <v>1034</v>
      </c>
      <c r="E19" s="105"/>
      <c r="F19" s="117"/>
      <c r="G19" s="117"/>
      <c r="H19" s="115"/>
      <c r="I19" s="116"/>
      <c r="J19" s="105"/>
      <c r="K19" s="105"/>
      <c r="L19" s="105"/>
      <c r="M19" s="180"/>
      <c r="N19" s="106"/>
      <c r="O19" s="106"/>
    </row>
    <row r="20" spans="2:15">
      <c r="B20" s="30"/>
      <c r="C20" s="30"/>
      <c r="D20" s="30" t="s">
        <v>1022</v>
      </c>
      <c r="E20" s="105"/>
      <c r="F20" s="117"/>
      <c r="G20" s="117" t="s">
        <v>1016</v>
      </c>
      <c r="H20" s="115"/>
      <c r="I20" s="116"/>
      <c r="J20" s="105"/>
      <c r="K20" s="105"/>
      <c r="L20" s="105"/>
      <c r="M20" s="180"/>
      <c r="N20" s="106"/>
      <c r="O20" s="106"/>
    </row>
    <row r="21" spans="2:15">
      <c r="B21" s="30"/>
      <c r="C21" s="30"/>
      <c r="D21" s="30" t="s">
        <v>1033</v>
      </c>
      <c r="E21" s="105"/>
      <c r="F21" s="117" t="s">
        <v>1016</v>
      </c>
      <c r="G21" s="117"/>
      <c r="H21" s="115"/>
      <c r="I21" s="116"/>
      <c r="J21" s="105"/>
      <c r="K21" s="105"/>
      <c r="L21" s="105"/>
      <c r="M21" s="180"/>
      <c r="N21" s="106"/>
      <c r="O21" s="106"/>
    </row>
    <row r="22" spans="2:15">
      <c r="B22" s="30"/>
      <c r="C22" s="30"/>
      <c r="D22" s="30" t="s">
        <v>1032</v>
      </c>
      <c r="E22" s="105"/>
      <c r="F22" s="117"/>
      <c r="G22" s="117" t="s">
        <v>1016</v>
      </c>
      <c r="H22" s="115"/>
      <c r="I22" s="116"/>
      <c r="J22" s="105"/>
      <c r="K22" s="105"/>
      <c r="L22" s="105"/>
      <c r="M22" s="180"/>
      <c r="N22" s="106"/>
      <c r="O22" s="106"/>
    </row>
    <row r="23" spans="2:15">
      <c r="B23" s="30"/>
      <c r="C23" s="30"/>
      <c r="D23" s="30" t="s">
        <v>1031</v>
      </c>
      <c r="E23" s="105"/>
      <c r="F23" s="117"/>
      <c r="G23" s="117" t="s">
        <v>1016</v>
      </c>
      <c r="H23" s="115"/>
      <c r="I23" s="116"/>
      <c r="J23" s="105"/>
      <c r="K23" s="105"/>
      <c r="L23" s="105"/>
      <c r="M23" s="8"/>
      <c r="N23" s="106"/>
      <c r="O23" s="106"/>
    </row>
    <row r="24" spans="2:15">
      <c r="B24" s="30"/>
      <c r="C24" s="30"/>
      <c r="D24" s="30" t="s">
        <v>1030</v>
      </c>
      <c r="E24" s="105"/>
      <c r="F24" s="117"/>
      <c r="G24" s="117"/>
      <c r="H24" s="115"/>
      <c r="I24" s="116"/>
      <c r="J24" s="105"/>
      <c r="K24" s="105"/>
      <c r="L24" s="105"/>
      <c r="M24" s="106"/>
      <c r="N24" s="106"/>
      <c r="O24" s="106"/>
    </row>
    <row r="25" spans="2:15">
      <c r="B25" s="30"/>
      <c r="C25" s="30"/>
      <c r="D25" s="30" t="s">
        <v>1029</v>
      </c>
      <c r="E25" s="105"/>
      <c r="F25" s="117" t="s">
        <v>1016</v>
      </c>
      <c r="G25" s="117" t="s">
        <v>1016</v>
      </c>
      <c r="H25" s="115" t="s">
        <v>1016</v>
      </c>
      <c r="I25" s="116"/>
      <c r="J25" s="105"/>
      <c r="K25" s="105"/>
      <c r="L25" s="105"/>
      <c r="M25" s="106"/>
      <c r="N25" s="106"/>
      <c r="O25" s="106"/>
    </row>
    <row r="26" spans="2:15">
      <c r="B26" s="30"/>
      <c r="C26" s="30"/>
      <c r="D26" s="30" t="s">
        <v>1028</v>
      </c>
      <c r="E26" s="105"/>
      <c r="F26" s="117" t="s">
        <v>1016</v>
      </c>
      <c r="G26" s="115" t="s">
        <v>1016</v>
      </c>
      <c r="H26" s="115"/>
      <c r="I26" s="116"/>
      <c r="J26" s="105"/>
      <c r="K26" s="105"/>
      <c r="L26" s="105"/>
      <c r="M26" s="106"/>
      <c r="N26" s="106"/>
      <c r="O26" s="106"/>
    </row>
    <row r="27" spans="2:15">
      <c r="B27" s="30"/>
      <c r="C27" s="30"/>
      <c r="D27" s="30" t="s">
        <v>1025</v>
      </c>
      <c r="E27" s="105"/>
      <c r="F27" s="115" t="s">
        <v>1016</v>
      </c>
      <c r="G27" s="115" t="s">
        <v>1016</v>
      </c>
      <c r="H27" s="115"/>
      <c r="I27" s="116"/>
      <c r="J27" s="105"/>
      <c r="K27" s="105"/>
      <c r="L27" s="105"/>
      <c r="M27" s="105"/>
      <c r="N27" s="105"/>
      <c r="O27" s="105"/>
    </row>
    <row r="28" spans="2:15">
      <c r="B28" s="30" t="s">
        <v>1159</v>
      </c>
      <c r="C28" s="30" t="s">
        <v>1160</v>
      </c>
      <c r="D28" s="30"/>
      <c r="E28" s="105"/>
      <c r="F28" s="117"/>
      <c r="G28" s="115"/>
      <c r="H28" s="115"/>
      <c r="I28" s="116"/>
      <c r="J28" s="249" t="s">
        <v>1239</v>
      </c>
      <c r="K28" s="105"/>
      <c r="L28" s="105"/>
      <c r="M28" s="105"/>
      <c r="N28" s="105"/>
      <c r="O28" s="105"/>
    </row>
    <row r="29" spans="2:15">
      <c r="B29" s="30"/>
      <c r="C29" s="30"/>
      <c r="D29" s="30" t="s">
        <v>1181</v>
      </c>
      <c r="E29" s="105"/>
      <c r="F29" s="117" t="s">
        <v>1016</v>
      </c>
      <c r="G29" s="117"/>
      <c r="H29" s="115"/>
      <c r="I29" s="116"/>
      <c r="J29" s="249"/>
      <c r="K29" s="105"/>
      <c r="L29" s="105"/>
      <c r="M29" s="105"/>
      <c r="N29" s="105"/>
      <c r="O29" s="105"/>
    </row>
    <row r="30" spans="2:15">
      <c r="B30" s="30"/>
      <c r="C30" s="30"/>
      <c r="D30" s="30" t="s">
        <v>1182</v>
      </c>
      <c r="E30" s="105"/>
      <c r="F30" s="117" t="s">
        <v>1016</v>
      </c>
      <c r="G30" s="117"/>
      <c r="H30" s="115" t="s">
        <v>1016</v>
      </c>
      <c r="I30" s="116"/>
      <c r="J30" s="105"/>
      <c r="K30" s="105"/>
      <c r="L30" s="105"/>
      <c r="M30" s="105"/>
      <c r="N30" s="105"/>
      <c r="O30" s="105"/>
    </row>
    <row r="31" spans="2:15">
      <c r="B31" s="30"/>
      <c r="C31" s="30"/>
      <c r="D31" s="30" t="s">
        <v>1032</v>
      </c>
      <c r="E31" s="105"/>
      <c r="F31" s="117" t="s">
        <v>1016</v>
      </c>
      <c r="G31" s="117" t="s">
        <v>1016</v>
      </c>
      <c r="H31" s="115" t="s">
        <v>1016</v>
      </c>
      <c r="I31" s="116"/>
      <c r="J31" s="105"/>
      <c r="K31" s="105"/>
      <c r="L31" s="105"/>
      <c r="M31" s="105"/>
      <c r="N31" s="105"/>
      <c r="O31" s="105"/>
    </row>
    <row r="32" spans="2:15">
      <c r="B32" s="30"/>
      <c r="C32" s="30"/>
      <c r="D32" s="30" t="s">
        <v>1183</v>
      </c>
      <c r="E32" s="105"/>
      <c r="F32" s="117" t="s">
        <v>1016</v>
      </c>
      <c r="G32" s="117"/>
      <c r="H32" s="115" t="s">
        <v>1016</v>
      </c>
      <c r="I32" s="116"/>
      <c r="J32" s="105"/>
      <c r="K32" s="105"/>
      <c r="L32" s="105"/>
      <c r="M32" s="105"/>
      <c r="N32" s="105"/>
      <c r="O32" s="105"/>
    </row>
    <row r="33" spans="2:15">
      <c r="B33" s="30"/>
      <c r="C33" s="30"/>
      <c r="D33" s="30" t="s">
        <v>1184</v>
      </c>
      <c r="E33" s="105"/>
      <c r="F33" s="117" t="s">
        <v>1016</v>
      </c>
      <c r="G33" s="117"/>
      <c r="H33" s="115" t="s">
        <v>1016</v>
      </c>
      <c r="I33" s="116"/>
      <c r="J33" s="105"/>
      <c r="K33" s="105"/>
      <c r="L33" s="105"/>
      <c r="M33" s="105"/>
      <c r="N33" s="105"/>
      <c r="O33" s="105"/>
    </row>
    <row r="34" spans="2:15">
      <c r="B34" s="30"/>
      <c r="C34" s="30"/>
      <c r="D34" s="30" t="s">
        <v>1028</v>
      </c>
      <c r="E34" s="105"/>
      <c r="F34" s="117"/>
      <c r="G34" s="117" t="s">
        <v>1016</v>
      </c>
      <c r="H34" s="115" t="s">
        <v>1016</v>
      </c>
      <c r="I34" s="116"/>
      <c r="J34" s="105"/>
      <c r="K34" s="105"/>
      <c r="L34" s="105"/>
      <c r="M34" s="105"/>
      <c r="N34" s="105"/>
      <c r="O34" s="105"/>
    </row>
    <row r="35" spans="2:15">
      <c r="B35" s="30"/>
      <c r="C35" s="30"/>
      <c r="D35" s="30" t="s">
        <v>1018</v>
      </c>
      <c r="E35" s="105"/>
      <c r="F35" s="117" t="s">
        <v>1016</v>
      </c>
      <c r="G35" s="117"/>
      <c r="H35" s="115" t="s">
        <v>1016</v>
      </c>
      <c r="I35" s="116"/>
      <c r="J35" s="105"/>
      <c r="K35" s="105"/>
      <c r="L35" s="105"/>
      <c r="M35" s="105"/>
      <c r="N35" s="105"/>
      <c r="O35" s="105"/>
    </row>
    <row r="36" spans="2:15">
      <c r="B36" s="30"/>
      <c r="C36" s="30"/>
      <c r="D36" s="30" t="s">
        <v>1025</v>
      </c>
      <c r="E36" s="105"/>
      <c r="F36" s="117" t="s">
        <v>1016</v>
      </c>
      <c r="G36" s="117" t="s">
        <v>1016</v>
      </c>
      <c r="H36" s="115"/>
      <c r="I36" s="116"/>
      <c r="J36" s="105"/>
      <c r="K36" s="105"/>
      <c r="L36" s="105"/>
      <c r="M36" s="105"/>
      <c r="N36" s="105"/>
      <c r="O36" s="105"/>
    </row>
    <row r="37" spans="2:15">
      <c r="B37" s="30" t="s">
        <v>16</v>
      </c>
      <c r="C37" s="30" t="s">
        <v>17</v>
      </c>
      <c r="D37" s="105"/>
      <c r="E37" s="105"/>
      <c r="F37" s="117"/>
      <c r="G37" s="117"/>
      <c r="H37" s="115"/>
      <c r="I37" s="116"/>
      <c r="J37" s="252" t="s">
        <v>1240</v>
      </c>
      <c r="K37" s="105"/>
      <c r="L37" s="105"/>
      <c r="M37" s="105"/>
      <c r="N37" s="105"/>
      <c r="O37" s="105"/>
    </row>
    <row r="38" spans="2:15" ht="15.75" customHeight="1">
      <c r="B38" s="30"/>
      <c r="C38" s="30"/>
      <c r="D38" s="30" t="s">
        <v>1019</v>
      </c>
      <c r="E38" s="105"/>
      <c r="F38" s="115"/>
      <c r="G38" s="117" t="s">
        <v>1016</v>
      </c>
      <c r="H38" s="115" t="s">
        <v>1016</v>
      </c>
      <c r="I38" s="116"/>
      <c r="J38" s="252"/>
      <c r="K38" s="105"/>
      <c r="L38" s="105"/>
      <c r="M38" s="105"/>
      <c r="N38" s="105"/>
      <c r="O38" s="105"/>
    </row>
    <row r="39" spans="2:15">
      <c r="B39" s="30"/>
      <c r="C39" s="30"/>
      <c r="D39" s="30" t="s">
        <v>1024</v>
      </c>
      <c r="E39" s="105"/>
      <c r="F39" s="115"/>
      <c r="G39" s="117"/>
      <c r="H39" s="115"/>
      <c r="I39" s="116"/>
      <c r="J39" s="251"/>
      <c r="K39" s="105"/>
      <c r="L39" s="105"/>
      <c r="M39" s="105"/>
      <c r="N39" s="105"/>
      <c r="O39" s="105"/>
    </row>
    <row r="40" spans="2:15">
      <c r="B40" s="30"/>
      <c r="C40" s="30"/>
      <c r="D40" s="30" t="s">
        <v>1023</v>
      </c>
      <c r="E40" s="105"/>
      <c r="F40" s="115"/>
      <c r="G40" s="117"/>
      <c r="H40" s="115"/>
      <c r="I40" s="116"/>
      <c r="J40" s="105"/>
      <c r="K40" s="105"/>
      <c r="L40" s="105"/>
      <c r="M40" s="105"/>
      <c r="N40" s="105"/>
      <c r="O40" s="105"/>
    </row>
    <row r="41" spans="2:15">
      <c r="B41" s="30"/>
      <c r="C41" s="30"/>
      <c r="D41" s="105" t="s">
        <v>1022</v>
      </c>
      <c r="E41" s="105"/>
      <c r="F41" s="115"/>
      <c r="G41" s="117" t="s">
        <v>1016</v>
      </c>
      <c r="H41" s="115"/>
      <c r="I41" s="116"/>
      <c r="J41" s="105"/>
      <c r="K41" s="105"/>
      <c r="L41" s="105"/>
      <c r="M41" s="105"/>
      <c r="N41" s="105"/>
      <c r="O41" s="105"/>
    </row>
    <row r="42" spans="2:15">
      <c r="B42" s="30" t="s">
        <v>18</v>
      </c>
      <c r="C42" s="30" t="s">
        <v>19</v>
      </c>
      <c r="D42" s="105"/>
      <c r="E42" s="105"/>
      <c r="F42" s="115"/>
      <c r="G42" s="117"/>
      <c r="H42" s="115"/>
      <c r="I42" s="116"/>
      <c r="J42" s="250" t="s">
        <v>1241</v>
      </c>
      <c r="K42" s="105"/>
      <c r="L42" s="105"/>
      <c r="M42" s="105"/>
      <c r="N42" s="105"/>
      <c r="O42" s="105"/>
    </row>
    <row r="43" spans="2:15">
      <c r="B43" s="30"/>
      <c r="C43" s="30"/>
      <c r="D43" s="105" t="s">
        <v>1021</v>
      </c>
      <c r="E43" s="105"/>
      <c r="F43" s="115" t="s">
        <v>1016</v>
      </c>
      <c r="G43" s="117" t="s">
        <v>1016</v>
      </c>
      <c r="H43" s="115"/>
      <c r="I43" s="116"/>
      <c r="J43" s="105"/>
      <c r="K43" s="105"/>
      <c r="L43" s="105"/>
      <c r="M43" s="105"/>
      <c r="N43" s="105"/>
      <c r="O43" s="105"/>
    </row>
    <row r="44" spans="2:15">
      <c r="B44" s="30"/>
      <c r="C44" s="30"/>
      <c r="D44" s="105" t="s">
        <v>1020</v>
      </c>
      <c r="E44" s="105"/>
      <c r="F44" s="115" t="s">
        <v>1016</v>
      </c>
      <c r="G44" s="117"/>
      <c r="H44" s="115"/>
      <c r="I44" s="116"/>
      <c r="J44" s="105"/>
      <c r="K44" s="105"/>
      <c r="L44" s="105"/>
      <c r="M44" s="105"/>
      <c r="N44" s="105"/>
      <c r="O44" s="105"/>
    </row>
    <row r="45" spans="2:15">
      <c r="B45" s="30"/>
      <c r="C45" s="30"/>
      <c r="D45" s="105" t="s">
        <v>1017</v>
      </c>
      <c r="E45" s="105"/>
      <c r="F45" s="115" t="s">
        <v>1016</v>
      </c>
      <c r="G45" s="117" t="s">
        <v>1016</v>
      </c>
      <c r="H45" s="115"/>
      <c r="I45" s="116"/>
      <c r="J45" s="105"/>
      <c r="K45" s="105"/>
      <c r="L45" s="105"/>
      <c r="M45" s="105"/>
      <c r="N45" s="105"/>
      <c r="O45" s="105"/>
    </row>
    <row r="46" spans="2:15">
      <c r="B46" s="30" t="s">
        <v>1163</v>
      </c>
      <c r="C46" s="30" t="s">
        <v>1164</v>
      </c>
      <c r="E46" s="105"/>
      <c r="F46" s="115"/>
      <c r="G46" s="117"/>
      <c r="I46" s="116"/>
      <c r="J46" s="249" t="s">
        <v>1242</v>
      </c>
      <c r="K46" s="105"/>
      <c r="L46" s="105"/>
      <c r="M46" s="105"/>
      <c r="N46" s="105"/>
      <c r="O46" s="105"/>
    </row>
    <row r="47" spans="2:15">
      <c r="B47" s="30"/>
      <c r="C47" s="30"/>
      <c r="D47" s="30" t="s">
        <v>1185</v>
      </c>
      <c r="E47" s="105"/>
      <c r="F47" s="117" t="s">
        <v>1016</v>
      </c>
      <c r="G47" s="117" t="s">
        <v>1016</v>
      </c>
      <c r="H47" s="115" t="s">
        <v>1016</v>
      </c>
      <c r="I47" s="116"/>
      <c r="J47" s="249"/>
      <c r="K47" s="105"/>
      <c r="L47" s="105"/>
      <c r="M47" s="105"/>
      <c r="N47" s="105"/>
      <c r="O47" s="105"/>
    </row>
    <row r="48" spans="2:15">
      <c r="B48" s="30" t="s">
        <v>1165</v>
      </c>
      <c r="C48" s="30" t="s">
        <v>1166</v>
      </c>
      <c r="D48" s="30"/>
      <c r="E48" s="105"/>
      <c r="F48" s="117"/>
      <c r="G48" s="117"/>
      <c r="H48" s="115"/>
      <c r="I48" s="116"/>
      <c r="J48" s="249" t="s">
        <v>1242</v>
      </c>
      <c r="K48" s="105"/>
      <c r="L48" s="105"/>
      <c r="M48" s="105"/>
      <c r="N48" s="105"/>
      <c r="O48" s="105"/>
    </row>
    <row r="49" spans="2:15" ht="15.75" customHeight="1">
      <c r="B49" s="30"/>
      <c r="C49" s="30"/>
      <c r="D49" s="30" t="s">
        <v>1186</v>
      </c>
      <c r="E49" s="105"/>
      <c r="F49" s="117"/>
      <c r="G49" s="117" t="s">
        <v>1016</v>
      </c>
      <c r="H49" s="115" t="s">
        <v>1016</v>
      </c>
      <c r="I49" s="116"/>
      <c r="J49" s="249"/>
      <c r="K49" s="105"/>
      <c r="L49" s="105"/>
      <c r="M49" s="105"/>
      <c r="N49" s="105"/>
      <c r="O49" s="105"/>
    </row>
    <row r="50" spans="2:15">
      <c r="B50" s="30"/>
      <c r="C50" s="30"/>
      <c r="D50" s="30" t="s">
        <v>1023</v>
      </c>
      <c r="E50" s="105"/>
      <c r="F50" s="117"/>
      <c r="G50" s="117"/>
      <c r="H50" s="115"/>
      <c r="I50" s="116"/>
      <c r="J50" s="253"/>
      <c r="K50" s="105"/>
      <c r="L50" s="105"/>
      <c r="M50" s="105"/>
      <c r="N50" s="105"/>
      <c r="O50" s="105"/>
    </row>
    <row r="51" spans="2:15">
      <c r="B51" s="30" t="s">
        <v>1167</v>
      </c>
      <c r="C51" s="30" t="s">
        <v>1168</v>
      </c>
      <c r="D51" s="30"/>
      <c r="E51" s="105"/>
      <c r="F51" s="117"/>
      <c r="G51" s="117"/>
      <c r="H51" s="115"/>
      <c r="I51" s="116"/>
      <c r="J51" s="249" t="s">
        <v>1242</v>
      </c>
      <c r="K51" s="105"/>
      <c r="L51" s="105"/>
      <c r="M51" s="105"/>
      <c r="N51" s="105"/>
      <c r="O51" s="105"/>
    </row>
    <row r="52" spans="2:15" ht="15.75" customHeight="1">
      <c r="B52" s="30"/>
      <c r="C52" s="30"/>
      <c r="D52" s="30" t="s">
        <v>1187</v>
      </c>
      <c r="E52" s="105"/>
      <c r="F52" s="117"/>
      <c r="G52" s="117"/>
      <c r="H52" s="115" t="s">
        <v>1016</v>
      </c>
      <c r="I52" s="116"/>
      <c r="J52" s="249"/>
      <c r="K52" s="105"/>
      <c r="L52" s="105"/>
      <c r="M52" s="105"/>
      <c r="N52" s="105"/>
      <c r="O52" s="105"/>
    </row>
    <row r="53" spans="2:15">
      <c r="B53" s="30"/>
      <c r="C53" s="30"/>
      <c r="D53" s="30" t="s">
        <v>1182</v>
      </c>
      <c r="E53" s="105"/>
      <c r="F53" s="117" t="s">
        <v>1016</v>
      </c>
      <c r="G53" s="117"/>
      <c r="H53" s="115" t="s">
        <v>1016</v>
      </c>
      <c r="I53" s="116"/>
      <c r="J53" s="253"/>
      <c r="K53" s="105"/>
      <c r="L53" s="105"/>
      <c r="M53" s="105"/>
      <c r="N53" s="105"/>
      <c r="O53" s="105"/>
    </row>
    <row r="54" spans="2:15">
      <c r="B54" s="30"/>
      <c r="C54" s="30"/>
      <c r="D54" s="30" t="s">
        <v>1018</v>
      </c>
      <c r="E54" s="105"/>
      <c r="F54" s="117" t="s">
        <v>1016</v>
      </c>
      <c r="G54" s="117"/>
      <c r="H54" s="115" t="s">
        <v>1016</v>
      </c>
      <c r="I54" s="116"/>
      <c r="J54" s="105"/>
      <c r="K54" s="105"/>
      <c r="L54" s="105"/>
      <c r="M54" s="105"/>
      <c r="N54" s="105"/>
      <c r="O54" s="105"/>
    </row>
    <row r="55" spans="2:15">
      <c r="B55" s="30" t="s">
        <v>1169</v>
      </c>
      <c r="C55" s="30" t="s">
        <v>1170</v>
      </c>
      <c r="D55" s="30"/>
      <c r="E55" s="105"/>
      <c r="F55" s="115"/>
      <c r="G55" s="117"/>
      <c r="H55" s="115"/>
      <c r="I55" s="116"/>
      <c r="J55" s="249" t="s">
        <v>1242</v>
      </c>
      <c r="K55" s="105"/>
      <c r="L55" s="105"/>
      <c r="M55" s="105"/>
      <c r="N55" s="105"/>
      <c r="O55" s="105"/>
    </row>
    <row r="56" spans="2:15">
      <c r="B56" s="30"/>
      <c r="C56" s="30"/>
      <c r="D56" s="30" t="s">
        <v>1021</v>
      </c>
      <c r="E56" s="105"/>
      <c r="F56" s="117" t="s">
        <v>1016</v>
      </c>
      <c r="G56" s="117" t="s">
        <v>1016</v>
      </c>
      <c r="H56" s="115" t="s">
        <v>1016</v>
      </c>
      <c r="I56" s="116"/>
      <c r="J56" s="249"/>
      <c r="K56" s="105"/>
      <c r="L56" s="105"/>
      <c r="M56" s="105"/>
      <c r="N56" s="105"/>
      <c r="O56" s="105"/>
    </row>
    <row r="57" spans="2:15">
      <c r="B57" s="30" t="s">
        <v>1188</v>
      </c>
      <c r="C57" s="30" t="s">
        <v>1172</v>
      </c>
      <c r="D57" s="30"/>
      <c r="E57" s="105"/>
      <c r="F57" s="117"/>
      <c r="G57" s="117"/>
      <c r="H57" s="115"/>
      <c r="I57" s="116"/>
      <c r="J57" s="105" t="s">
        <v>1243</v>
      </c>
      <c r="K57" s="105"/>
      <c r="L57" s="105"/>
      <c r="M57" s="105"/>
      <c r="N57" s="105"/>
      <c r="O57" s="105"/>
    </row>
    <row r="58" spans="2:15">
      <c r="C58" s="30"/>
      <c r="D58" s="30" t="s">
        <v>1189</v>
      </c>
      <c r="E58" s="105"/>
      <c r="F58" s="117" t="s">
        <v>1016</v>
      </c>
      <c r="G58" s="117"/>
      <c r="H58" s="115" t="s">
        <v>1016</v>
      </c>
      <c r="I58" s="116"/>
      <c r="J58" s="105"/>
      <c r="K58" s="105"/>
      <c r="L58" s="105"/>
      <c r="M58" s="105"/>
      <c r="N58" s="105"/>
      <c r="O58" s="105"/>
    </row>
    <row r="59" spans="2:15">
      <c r="C59" s="30"/>
      <c r="D59" s="30" t="s">
        <v>1190</v>
      </c>
      <c r="E59" s="105"/>
      <c r="F59" s="117" t="s">
        <v>1016</v>
      </c>
      <c r="G59" s="117" t="s">
        <v>1016</v>
      </c>
      <c r="H59" s="115" t="s">
        <v>1016</v>
      </c>
      <c r="I59" s="116"/>
      <c r="J59" s="105"/>
      <c r="K59" s="105"/>
      <c r="L59" s="105"/>
      <c r="M59" s="105"/>
      <c r="N59" s="105"/>
      <c r="O59" s="105"/>
    </row>
    <row r="60" spans="2:15">
      <c r="C60" s="30"/>
      <c r="D60" s="30" t="s">
        <v>1191</v>
      </c>
      <c r="E60" s="105"/>
      <c r="F60" s="117" t="s">
        <v>1016</v>
      </c>
      <c r="G60" s="117"/>
      <c r="H60" s="115" t="s">
        <v>1016</v>
      </c>
      <c r="I60" s="116"/>
      <c r="J60" s="105"/>
      <c r="K60" s="105"/>
      <c r="L60" s="105"/>
      <c r="M60" s="105"/>
      <c r="N60" s="105"/>
      <c r="O60" s="105"/>
    </row>
    <row r="61" spans="2:15">
      <c r="B61" s="30" t="s">
        <v>1161</v>
      </c>
      <c r="C61" s="30" t="s">
        <v>1162</v>
      </c>
      <c r="D61" s="30"/>
      <c r="E61" s="105"/>
      <c r="F61" s="117"/>
      <c r="G61" s="117"/>
      <c r="H61" s="115"/>
      <c r="I61" s="116"/>
      <c r="J61" s="105" t="s">
        <v>1244</v>
      </c>
      <c r="K61" s="105"/>
      <c r="L61" s="105"/>
      <c r="M61" s="105"/>
      <c r="N61" s="105"/>
      <c r="O61" s="105"/>
    </row>
    <row r="62" spans="2:15">
      <c r="B62" s="30"/>
      <c r="C62" s="30"/>
      <c r="D62" s="30" t="s">
        <v>1192</v>
      </c>
      <c r="E62" s="105"/>
      <c r="F62" s="117"/>
      <c r="G62" s="117" t="s">
        <v>1016</v>
      </c>
      <c r="H62" s="115" t="s">
        <v>1016</v>
      </c>
      <c r="I62" s="116"/>
      <c r="J62" s="105"/>
      <c r="K62" s="105"/>
      <c r="L62" s="105"/>
      <c r="M62" s="105"/>
      <c r="N62" s="105"/>
      <c r="O62" s="105"/>
    </row>
    <row r="63" spans="2:15">
      <c r="D63" s="30" t="s">
        <v>1036</v>
      </c>
      <c r="F63" s="117" t="s">
        <v>1016</v>
      </c>
      <c r="G63" s="117" t="s">
        <v>1016</v>
      </c>
      <c r="H63" s="115"/>
      <c r="K63" s="105"/>
      <c r="L63" s="105"/>
      <c r="M63" s="105"/>
      <c r="N63" s="105"/>
      <c r="O63" s="105"/>
    </row>
    <row r="64" spans="2:15">
      <c r="D64" s="30" t="s">
        <v>1184</v>
      </c>
      <c r="F64" s="117"/>
      <c r="G64" s="117"/>
      <c r="H64" s="115" t="s">
        <v>1016</v>
      </c>
      <c r="K64" s="105"/>
      <c r="L64" s="105"/>
      <c r="M64" s="105"/>
      <c r="N64" s="105"/>
      <c r="O64" s="105"/>
    </row>
    <row r="65" spans="2:15">
      <c r="B65" s="30" t="s">
        <v>20</v>
      </c>
      <c r="C65" s="30" t="s">
        <v>21</v>
      </c>
      <c r="D65" s="105"/>
      <c r="E65" s="105"/>
      <c r="F65" s="117"/>
      <c r="G65" s="117"/>
      <c r="H65" s="115"/>
      <c r="I65" s="116"/>
      <c r="J65" s="105"/>
      <c r="K65" s="105"/>
      <c r="L65" s="105"/>
      <c r="M65" s="105"/>
      <c r="N65" s="105"/>
      <c r="O65" s="105"/>
    </row>
    <row r="66" spans="2:15" ht="16.5" thickBot="1">
      <c r="B66" s="35"/>
      <c r="C66" s="35"/>
      <c r="D66" s="118" t="s">
        <v>1017</v>
      </c>
      <c r="E66" s="105"/>
      <c r="F66" s="134" t="s">
        <v>1016</v>
      </c>
      <c r="G66" s="134" t="s">
        <v>1016</v>
      </c>
      <c r="H66" s="134"/>
      <c r="I66" s="116"/>
      <c r="J66" s="254" t="s">
        <v>1245</v>
      </c>
      <c r="K66" s="105"/>
      <c r="L66" s="105"/>
      <c r="M66" s="105"/>
      <c r="N66" s="105"/>
      <c r="O66" s="105"/>
    </row>
    <row r="67" spans="2:15">
      <c r="B67" s="105"/>
      <c r="C67" s="105"/>
      <c r="D67" s="105"/>
      <c r="E67" s="105"/>
      <c r="F67" s="105"/>
      <c r="G67" s="105"/>
      <c r="H67" s="105"/>
      <c r="I67" s="106"/>
      <c r="J67" s="105"/>
      <c r="K67" s="105"/>
      <c r="L67" s="105"/>
      <c r="M67" s="105"/>
      <c r="N67" s="105"/>
      <c r="O67" s="105"/>
    </row>
    <row r="68" spans="2:15">
      <c r="B68" s="110" t="s">
        <v>1015</v>
      </c>
      <c r="C68" s="105"/>
      <c r="D68" s="105"/>
      <c r="E68" s="105"/>
      <c r="F68" s="105">
        <f>COUNTIFS(F10:F66,"Yes")</f>
        <v>29</v>
      </c>
      <c r="G68" s="105">
        <f>COUNTIFS(G10:G66,"Yes")</f>
        <v>27</v>
      </c>
      <c r="H68" s="105">
        <f>COUNTIFS(H10:H66,"Yes")</f>
        <v>22</v>
      </c>
      <c r="I68" s="106"/>
      <c r="J68" s="105"/>
      <c r="K68" s="105"/>
      <c r="L68" s="105"/>
      <c r="M68" s="105"/>
      <c r="N68" s="105"/>
      <c r="O68" s="105"/>
    </row>
    <row r="69" spans="2:15">
      <c r="B69" s="110" t="s">
        <v>1014</v>
      </c>
      <c r="C69" s="105"/>
      <c r="D69" s="105"/>
      <c r="E69" s="105"/>
      <c r="F69" s="105">
        <f>COUNTA($D$10:$D$66)</f>
        <v>46</v>
      </c>
      <c r="G69" s="105">
        <f>COUNTA($D$10:$D$66)</f>
        <v>46</v>
      </c>
      <c r="H69" s="105">
        <f>COUNTA($D$10:$D$66)</f>
        <v>46</v>
      </c>
      <c r="I69" s="106"/>
      <c r="J69" s="105"/>
      <c r="K69" s="105"/>
      <c r="L69" s="105"/>
      <c r="M69" s="105"/>
      <c r="N69" s="105"/>
      <c r="O69" s="105"/>
    </row>
    <row r="70" spans="2:15" ht="16.5" thickBot="1">
      <c r="B70" s="119" t="s">
        <v>1013</v>
      </c>
      <c r="C70" s="118"/>
      <c r="D70" s="118"/>
      <c r="E70" s="106"/>
      <c r="F70" s="120">
        <f>F68/F69</f>
        <v>0.63043478260869568</v>
      </c>
      <c r="G70" s="120">
        <f>G68/G69</f>
        <v>0.58695652173913049</v>
      </c>
      <c r="H70" s="120">
        <f>H68/H69</f>
        <v>0.47826086956521741</v>
      </c>
      <c r="I70" s="121"/>
      <c r="J70" s="118"/>
      <c r="K70" s="105"/>
      <c r="L70" s="105"/>
      <c r="M70" s="105"/>
      <c r="N70" s="105"/>
      <c r="O70" s="105"/>
    </row>
    <row r="71" spans="2:15">
      <c r="B71" s="110" t="s">
        <v>1247</v>
      </c>
      <c r="C71" s="105"/>
      <c r="D71" s="105"/>
      <c r="E71" s="105"/>
      <c r="F71" s="105">
        <f>COUNTIFS(F10:F66,"Yes")-COUNTIFS(F12:F27,"Yes")</f>
        <v>19</v>
      </c>
      <c r="G71" s="105">
        <f>COUNTIFS(G10:G66,"Yes")-COUNTIFS(G12:G27,"Yes")</f>
        <v>15</v>
      </c>
      <c r="H71" s="105">
        <f>COUNTIFS(H10:H66,"Yes")-COUNTIFS(H12:H27,"Yes")</f>
        <v>19</v>
      </c>
      <c r="I71" s="106"/>
      <c r="J71" s="105"/>
      <c r="K71" s="105"/>
      <c r="L71" s="105"/>
      <c r="M71" s="105"/>
      <c r="N71" s="105"/>
      <c r="O71" s="105"/>
    </row>
    <row r="72" spans="2:15">
      <c r="B72" s="110" t="s">
        <v>1248</v>
      </c>
      <c r="C72" s="105"/>
      <c r="D72" s="105"/>
      <c r="E72" s="105"/>
      <c r="F72" s="105">
        <f>COUNTA($D$29:$D$66)+COUNTA($D$10)</f>
        <v>30</v>
      </c>
      <c r="G72" s="105">
        <f>COUNTA($D$29:$D$66)+COUNTA($D$10)</f>
        <v>30</v>
      </c>
      <c r="H72" s="105">
        <f>COUNTA($D$29:$D$66)+COUNTA($D$10)</f>
        <v>30</v>
      </c>
      <c r="I72" s="106"/>
      <c r="J72" s="105"/>
      <c r="K72" s="105"/>
      <c r="L72" s="105"/>
      <c r="M72" s="105"/>
      <c r="N72" s="105"/>
      <c r="O72" s="105"/>
    </row>
    <row r="73" spans="2:15" ht="16.5" thickBot="1">
      <c r="B73" s="119" t="s">
        <v>1012</v>
      </c>
      <c r="C73" s="118"/>
      <c r="D73" s="118"/>
      <c r="E73" s="106"/>
      <c r="F73" s="120">
        <f>F71/F72</f>
        <v>0.6333333333333333</v>
      </c>
      <c r="G73" s="120">
        <f>G71/G72</f>
        <v>0.5</v>
      </c>
      <c r="H73" s="120">
        <f>H71/H72</f>
        <v>0.6333333333333333</v>
      </c>
      <c r="I73" s="121"/>
      <c r="J73" s="118"/>
      <c r="K73" s="105"/>
      <c r="L73" s="105"/>
      <c r="M73" s="105"/>
      <c r="N73" s="105"/>
      <c r="O73" s="105"/>
    </row>
    <row r="74" spans="2:15">
      <c r="B74" s="105"/>
      <c r="C74" s="105"/>
      <c r="D74" s="105"/>
      <c r="E74" s="105"/>
      <c r="F74" s="105"/>
      <c r="G74" s="105"/>
      <c r="H74" s="105"/>
      <c r="I74" s="106"/>
      <c r="J74" s="105"/>
      <c r="K74" s="105"/>
      <c r="L74" s="105"/>
      <c r="M74" s="105"/>
      <c r="N74" s="105"/>
      <c r="O74" s="105"/>
    </row>
    <row r="75" spans="2:15">
      <c r="B75" s="105"/>
      <c r="C75" s="105"/>
      <c r="D75" s="105"/>
      <c r="E75" s="105"/>
      <c r="F75" s="105"/>
      <c r="G75" s="105"/>
      <c r="H75" s="105"/>
      <c r="I75" s="106"/>
      <c r="J75" s="105"/>
      <c r="K75" s="105"/>
      <c r="L75" s="105"/>
      <c r="M75" s="105"/>
      <c r="N75" s="105"/>
      <c r="O75" s="105"/>
    </row>
    <row r="76" spans="2:15">
      <c r="B76" s="105"/>
      <c r="C76" s="105"/>
      <c r="D76" s="105"/>
      <c r="E76" s="105"/>
      <c r="F76" s="105"/>
      <c r="G76" s="105"/>
      <c r="H76" s="105"/>
      <c r="I76" s="106"/>
      <c r="J76" s="105"/>
      <c r="K76" s="105"/>
      <c r="L76" s="105"/>
      <c r="M76" s="105"/>
      <c r="N76" s="105"/>
      <c r="O76" s="105"/>
    </row>
    <row r="77" spans="2:15">
      <c r="B77" s="105"/>
      <c r="D77" s="105"/>
      <c r="K77" s="105"/>
      <c r="L77" s="105"/>
      <c r="M77" s="105"/>
      <c r="N77" s="105"/>
      <c r="O77" s="105"/>
    </row>
    <row r="78" spans="2:15">
      <c r="K78" s="105"/>
      <c r="L78" s="105"/>
      <c r="M78" s="105"/>
      <c r="N78" s="105"/>
      <c r="O78" s="105"/>
    </row>
    <row r="79" spans="2:15">
      <c r="K79" s="105"/>
      <c r="L79" s="105"/>
      <c r="M79" s="105"/>
      <c r="N79" s="105"/>
      <c r="O79" s="105"/>
    </row>
    <row r="80" spans="2:15">
      <c r="K80" s="105"/>
      <c r="L80" s="105"/>
      <c r="M80" s="105"/>
      <c r="N80" s="105"/>
      <c r="O80" s="105"/>
    </row>
    <row r="81" spans="11:15">
      <c r="K81" s="105"/>
      <c r="L81" s="105"/>
      <c r="M81" s="105"/>
      <c r="N81" s="105"/>
      <c r="O81" s="105"/>
    </row>
    <row r="82" spans="11:15">
      <c r="K82" s="105"/>
      <c r="L82" s="105"/>
      <c r="M82" s="105"/>
      <c r="N82" s="105"/>
      <c r="O82" s="105"/>
    </row>
  </sheetData>
  <mergeCells count="8">
    <mergeCell ref="J55:J56"/>
    <mergeCell ref="J37:J38"/>
    <mergeCell ref="J48:J49"/>
    <mergeCell ref="J51:J52"/>
    <mergeCell ref="B2:J2"/>
    <mergeCell ref="B3:J3"/>
    <mergeCell ref="J28:J29"/>
    <mergeCell ref="J46:J47"/>
  </mergeCells>
  <pageMargins left="0.7" right="0.7" top="0.75" bottom="0.75" header="0.3" footer="0.3"/>
  <pageSetup scale="54" orientation="portrait" useFirstPageNumber="1" r:id="rId1"/>
  <headerFooter>
    <oddHeader>&amp;RAttachment AEB-11
Page &amp;P of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C364A-5C62-4556-AC74-1E102116491E}">
  <sheetPr codeName="Sheet13"/>
  <dimension ref="B2:H24"/>
  <sheetViews>
    <sheetView zoomScaleNormal="100" workbookViewId="0"/>
  </sheetViews>
  <sheetFormatPr defaultColWidth="9.140625" defaultRowHeight="12.75"/>
  <cols>
    <col min="1" max="1" width="4.42578125" style="222" customWidth="1"/>
    <col min="2" max="2" width="26.140625" style="222" bestFit="1" customWidth="1"/>
    <col min="3" max="3" width="6.5703125" style="222" bestFit="1" customWidth="1"/>
    <col min="4" max="4" width="13.42578125" style="222" bestFit="1" customWidth="1"/>
    <col min="5" max="6" width="14" style="222" bestFit="1" customWidth="1"/>
    <col min="7" max="7" width="14.42578125" style="222" bestFit="1" customWidth="1"/>
    <col min="8" max="8" width="10.85546875" style="222" bestFit="1" customWidth="1"/>
    <col min="9" max="16384" width="9.140625" style="222"/>
  </cols>
  <sheetData>
    <row r="2" spans="2:8">
      <c r="B2" s="245" t="s">
        <v>1220</v>
      </c>
      <c r="C2" s="245"/>
      <c r="D2" s="245"/>
      <c r="E2" s="245"/>
      <c r="F2" s="245"/>
      <c r="G2" s="245"/>
      <c r="H2" s="245"/>
    </row>
    <row r="3" spans="2:8">
      <c r="B3" s="230"/>
      <c r="C3" s="230"/>
      <c r="D3" s="230"/>
      <c r="E3" s="230"/>
      <c r="F3" s="230"/>
      <c r="G3" s="230"/>
      <c r="H3" s="230"/>
    </row>
    <row r="5" spans="2:8" ht="12.95" customHeight="1">
      <c r="B5" s="246" t="s">
        <v>1233</v>
      </c>
      <c r="C5" s="246"/>
      <c r="D5" s="246"/>
      <c r="E5" s="246"/>
      <c r="F5" s="246"/>
      <c r="G5" s="246"/>
      <c r="H5" s="246"/>
    </row>
    <row r="6" spans="2:8" ht="25.5">
      <c r="B6" s="136" t="s">
        <v>1</v>
      </c>
      <c r="C6" s="93" t="s">
        <v>68</v>
      </c>
      <c r="D6" s="139" t="s">
        <v>1007</v>
      </c>
      <c r="E6" s="139" t="s">
        <v>1223</v>
      </c>
      <c r="F6" s="139" t="s">
        <v>1224</v>
      </c>
      <c r="G6" s="139" t="s">
        <v>1225</v>
      </c>
      <c r="H6" s="139" t="s">
        <v>1232</v>
      </c>
    </row>
    <row r="7" spans="2:8">
      <c r="B7" s="4"/>
      <c r="C7" s="4"/>
      <c r="D7" s="3"/>
      <c r="E7" s="3"/>
      <c r="F7" s="3"/>
      <c r="G7" s="3"/>
      <c r="H7" s="3"/>
    </row>
    <row r="8" spans="2:8">
      <c r="B8" s="8" t="s">
        <v>13</v>
      </c>
      <c r="C8" s="9" t="s">
        <v>14</v>
      </c>
      <c r="D8" s="223">
        <v>0.58216010405269425</v>
      </c>
      <c r="E8" s="223">
        <v>0</v>
      </c>
      <c r="F8" s="223">
        <v>0.35302666789701947</v>
      </c>
      <c r="G8" s="223">
        <v>6.4813228050286276E-2</v>
      </c>
      <c r="H8" s="223">
        <f>SUM(D8:G8)</f>
        <v>1</v>
      </c>
    </row>
    <row r="9" spans="2:8">
      <c r="B9" s="8" t="s">
        <v>25</v>
      </c>
      <c r="C9" s="9" t="s">
        <v>15</v>
      </c>
      <c r="D9" s="223">
        <v>0.41075514874141877</v>
      </c>
      <c r="E9" s="223">
        <v>6.1022120518688027E-4</v>
      </c>
      <c r="F9" s="223">
        <v>0.51960335621662856</v>
      </c>
      <c r="G9" s="223">
        <v>6.9031273836765827E-2</v>
      </c>
      <c r="H9" s="223">
        <f t="shared" ref="H9:H12" si="0">SUM(D9:G9)</f>
        <v>1</v>
      </c>
    </row>
    <row r="10" spans="2:8">
      <c r="B10" s="8" t="s">
        <v>16</v>
      </c>
      <c r="C10" s="9" t="s">
        <v>17</v>
      </c>
      <c r="D10" s="223">
        <v>0.46222325906917067</v>
      </c>
      <c r="E10" s="223">
        <v>0</v>
      </c>
      <c r="F10" s="223">
        <v>0.35441035810101479</v>
      </c>
      <c r="G10" s="223">
        <v>0.18336638282981454</v>
      </c>
      <c r="H10" s="223">
        <f t="shared" si="0"/>
        <v>1</v>
      </c>
    </row>
    <row r="11" spans="2:8">
      <c r="B11" s="8" t="s">
        <v>18</v>
      </c>
      <c r="C11" s="9" t="s">
        <v>19</v>
      </c>
      <c r="D11" s="223">
        <v>0.56514137473552351</v>
      </c>
      <c r="E11" s="223">
        <v>5.9997336739676171E-3</v>
      </c>
      <c r="F11" s="223">
        <v>0.35981140171336412</v>
      </c>
      <c r="G11" s="223">
        <v>6.9047489877144791E-2</v>
      </c>
      <c r="H11" s="223">
        <f t="shared" si="0"/>
        <v>1</v>
      </c>
    </row>
    <row r="12" spans="2:8">
      <c r="B12" s="8" t="s">
        <v>20</v>
      </c>
      <c r="C12" s="9" t="s">
        <v>21</v>
      </c>
      <c r="D12" s="223">
        <v>0.56126406039211629</v>
      </c>
      <c r="E12" s="223">
        <v>0</v>
      </c>
      <c r="F12" s="223">
        <v>0.43403543242315845</v>
      </c>
      <c r="G12" s="223">
        <v>4.7005071847252321E-3</v>
      </c>
      <c r="H12" s="223">
        <f t="shared" si="0"/>
        <v>1</v>
      </c>
    </row>
    <row r="14" spans="2:8">
      <c r="B14" s="8" t="s">
        <v>1234</v>
      </c>
    </row>
    <row r="15" spans="2:8">
      <c r="B15" s="225" t="s">
        <v>0</v>
      </c>
      <c r="C15" s="225"/>
      <c r="D15" s="226">
        <f>AVERAGE(D8:D12)</f>
        <v>0.5163087893981847</v>
      </c>
      <c r="E15" s="226">
        <f>AVERAGE(E8:E12)</f>
        <v>1.3219909758308995E-3</v>
      </c>
      <c r="F15" s="226">
        <f>AVERAGE(F8:F12)</f>
        <v>0.40417744327023702</v>
      </c>
      <c r="G15" s="226">
        <f>AVERAGE(G8:G12)</f>
        <v>7.8191776355747339E-2</v>
      </c>
      <c r="H15" s="226">
        <f>AVERAGE(H8:H12)</f>
        <v>1</v>
      </c>
    </row>
    <row r="16" spans="2:8">
      <c r="B16" s="224" t="s">
        <v>1228</v>
      </c>
      <c r="C16" s="224"/>
      <c r="D16" s="227">
        <f>MIN(D8:D12)</f>
        <v>0.41075514874141877</v>
      </c>
      <c r="E16" s="227">
        <f>MIN(E8:E12)</f>
        <v>0</v>
      </c>
      <c r="F16" s="227">
        <f>MIN(F8:F12)</f>
        <v>0.35302666789701947</v>
      </c>
      <c r="G16" s="227">
        <f>MIN(G8:G12)</f>
        <v>4.7005071847252321E-3</v>
      </c>
      <c r="H16" s="227">
        <f>MIN(H8:H12)</f>
        <v>1</v>
      </c>
    </row>
    <row r="17" spans="2:8" ht="13.5" thickBot="1">
      <c r="B17" s="228" t="s">
        <v>1229</v>
      </c>
      <c r="C17" s="228"/>
      <c r="D17" s="229">
        <f>MAX(D8:D12)</f>
        <v>0.58216010405269425</v>
      </c>
      <c r="E17" s="229">
        <f>MAX(E8:E12)</f>
        <v>5.9997336739676171E-3</v>
      </c>
      <c r="F17" s="229">
        <f>MAX(F8:F12)</f>
        <v>0.51960335621662856</v>
      </c>
      <c r="G17" s="229">
        <f>MAX(G8:G12)</f>
        <v>0.18336638282981454</v>
      </c>
      <c r="H17" s="229">
        <f>MAX(H8:H12)</f>
        <v>1</v>
      </c>
    </row>
    <row r="19" spans="2:8">
      <c r="B19" s="8" t="s">
        <v>1235</v>
      </c>
    </row>
    <row r="20" spans="2:8">
      <c r="B20" s="225" t="s">
        <v>0</v>
      </c>
      <c r="C20" s="225"/>
      <c r="D20" s="226">
        <f>AVERAGE(D8,D10:D12)</f>
        <v>0.54269719956237616</v>
      </c>
      <c r="E20" s="226">
        <f>AVERAGE(E8,E10:E12)</f>
        <v>1.4999334184919043E-3</v>
      </c>
      <c r="F20" s="226">
        <f>AVERAGE(F8,F10:F12)</f>
        <v>0.37532096503363921</v>
      </c>
      <c r="G20" s="226">
        <f>AVERAGE(G8,G10:G12)</f>
        <v>8.048190198549271E-2</v>
      </c>
      <c r="H20" s="226">
        <f>AVERAGE(H8,H10:H12)</f>
        <v>1</v>
      </c>
    </row>
    <row r="21" spans="2:8">
      <c r="B21" s="224" t="s">
        <v>1228</v>
      </c>
      <c r="C21" s="224"/>
      <c r="D21" s="227">
        <f>MIN(D8,D10:D12)</f>
        <v>0.46222325906917067</v>
      </c>
      <c r="E21" s="227">
        <f>MIN(E8,E10:E12)</f>
        <v>0</v>
      </c>
      <c r="F21" s="227">
        <f>MIN(F8,F10:F12)</f>
        <v>0.35302666789701947</v>
      </c>
      <c r="G21" s="227">
        <f>MIN(G8,G10:G12)</f>
        <v>4.7005071847252321E-3</v>
      </c>
      <c r="H21" s="227">
        <f>MIN(H8,H10:H12)</f>
        <v>1</v>
      </c>
    </row>
    <row r="22" spans="2:8" ht="13.5" thickBot="1">
      <c r="B22" s="228" t="s">
        <v>1229</v>
      </c>
      <c r="C22" s="228"/>
      <c r="D22" s="229">
        <f>MAX(D8,D10:D12)</f>
        <v>0.58216010405269425</v>
      </c>
      <c r="E22" s="229">
        <f>MAX(E8,E10:E12)</f>
        <v>5.9997336739676171E-3</v>
      </c>
      <c r="F22" s="229">
        <f>MAX(F8,F10:F12)</f>
        <v>0.43403543242315845</v>
      </c>
      <c r="G22" s="229">
        <f>MAX(G8,G10:G12)</f>
        <v>0.18336638282981454</v>
      </c>
      <c r="H22" s="229">
        <f>MAX(H8,H10:H12)</f>
        <v>1</v>
      </c>
    </row>
    <row r="24" spans="2:8">
      <c r="B24" s="102" t="s">
        <v>1231</v>
      </c>
    </row>
  </sheetData>
  <mergeCells count="2">
    <mergeCell ref="B2:H2"/>
    <mergeCell ref="B5:H5"/>
  </mergeCells>
  <pageMargins left="0.7" right="0.7" top="0.67604166666666698" bottom="0.75" header="0.3" footer="0.3"/>
  <pageSetup orientation="landscape" useFirstPageNumber="1" r:id="rId1"/>
  <headerFooter>
    <oddHeader xml:space="preserve">&amp;RAttachment AEB-12
Page &amp;P of 1
</oddHeader>
  </headerFooter>
  <rowBreaks count="1" manualBreakCount="1">
    <brk id="47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B2:H31"/>
  <sheetViews>
    <sheetView zoomScaleNormal="100" zoomScaleSheetLayoutView="80" workbookViewId="0"/>
  </sheetViews>
  <sheetFormatPr defaultColWidth="9.140625" defaultRowHeight="12.75"/>
  <cols>
    <col min="1" max="1" width="4.42578125" style="222" customWidth="1"/>
    <col min="2" max="2" width="29.7109375" style="222" bestFit="1" customWidth="1"/>
    <col min="3" max="3" width="6.5703125" style="222" bestFit="1" customWidth="1"/>
    <col min="4" max="4" width="13.42578125" style="222" bestFit="1" customWidth="1"/>
    <col min="5" max="6" width="14" style="222" bestFit="1" customWidth="1"/>
    <col min="7" max="7" width="14.42578125" style="222" bestFit="1" customWidth="1"/>
    <col min="8" max="8" width="9.85546875" style="222" customWidth="1"/>
    <col min="9" max="16384" width="9.140625" style="222"/>
  </cols>
  <sheetData>
    <row r="2" spans="2:8">
      <c r="B2" s="245" t="s">
        <v>1236</v>
      </c>
      <c r="C2" s="245"/>
      <c r="D2" s="245"/>
      <c r="E2" s="245"/>
      <c r="F2" s="245"/>
      <c r="G2" s="245"/>
      <c r="H2" s="245"/>
    </row>
    <row r="5" spans="2:8" ht="12.95" customHeight="1">
      <c r="B5" s="246" t="s">
        <v>1233</v>
      </c>
      <c r="C5" s="246"/>
      <c r="D5" s="246"/>
      <c r="E5" s="246"/>
      <c r="F5" s="246"/>
      <c r="G5" s="246"/>
      <c r="H5" s="246"/>
    </row>
    <row r="6" spans="2:8" ht="25.5">
      <c r="B6" s="136" t="s">
        <v>1</v>
      </c>
      <c r="C6" s="93" t="s">
        <v>68</v>
      </c>
      <c r="D6" s="139" t="s">
        <v>1007</v>
      </c>
      <c r="E6" s="139" t="s">
        <v>1223</v>
      </c>
      <c r="F6" s="139" t="s">
        <v>1224</v>
      </c>
      <c r="G6" s="139" t="s">
        <v>1225</v>
      </c>
      <c r="H6" s="139" t="s">
        <v>1226</v>
      </c>
    </row>
    <row r="7" spans="2:8">
      <c r="B7" s="4"/>
      <c r="C7" s="4"/>
      <c r="D7" s="3"/>
      <c r="E7" s="3"/>
      <c r="F7" s="3"/>
      <c r="G7" s="3"/>
      <c r="H7" s="3"/>
    </row>
    <row r="8" spans="2:8">
      <c r="B8" s="8" t="s">
        <v>13</v>
      </c>
      <c r="C8" s="9" t="s">
        <v>14</v>
      </c>
      <c r="D8" s="223">
        <v>0.58216010405269425</v>
      </c>
      <c r="E8" s="223">
        <v>0</v>
      </c>
      <c r="F8" s="223">
        <v>0.35302666789701947</v>
      </c>
      <c r="G8" s="223">
        <v>6.4813228050286276E-2</v>
      </c>
      <c r="H8" s="223">
        <f>SUM(D8:G8)</f>
        <v>1</v>
      </c>
    </row>
    <row r="9" spans="2:8">
      <c r="B9" s="8" t="s">
        <v>25</v>
      </c>
      <c r="C9" s="9" t="s">
        <v>15</v>
      </c>
      <c r="D9" s="223">
        <v>0.41075514874141877</v>
      </c>
      <c r="E9" s="223">
        <v>6.1022120518688027E-4</v>
      </c>
      <c r="F9" s="223">
        <v>0.51960335621662856</v>
      </c>
      <c r="G9" s="223">
        <v>6.9031273836765827E-2</v>
      </c>
      <c r="H9" s="223">
        <f t="shared" ref="H9:H19" si="0">SUM(D9:G9)</f>
        <v>1</v>
      </c>
    </row>
    <row r="10" spans="2:8">
      <c r="B10" s="218" t="s">
        <v>1159</v>
      </c>
      <c r="C10" s="219" t="s">
        <v>1160</v>
      </c>
      <c r="D10" s="223">
        <v>0.51805852396880381</v>
      </c>
      <c r="E10" s="223">
        <v>0</v>
      </c>
      <c r="F10" s="223">
        <v>0.4224446856381715</v>
      </c>
      <c r="G10" s="223">
        <v>5.9496790393024704E-2</v>
      </c>
      <c r="H10" s="223">
        <f>SUM(D10:G10)</f>
        <v>1</v>
      </c>
    </row>
    <row r="11" spans="2:8">
      <c r="B11" s="8" t="s">
        <v>16</v>
      </c>
      <c r="C11" s="9" t="s">
        <v>17</v>
      </c>
      <c r="D11" s="223">
        <v>0.46222325906917067</v>
      </c>
      <c r="E11" s="223">
        <v>0</v>
      </c>
      <c r="F11" s="223">
        <v>0.35441035810101479</v>
      </c>
      <c r="G11" s="223">
        <v>0.18336638282981454</v>
      </c>
      <c r="H11" s="223">
        <f t="shared" si="0"/>
        <v>1</v>
      </c>
    </row>
    <row r="12" spans="2:8">
      <c r="B12" s="8" t="s">
        <v>18</v>
      </c>
      <c r="C12" s="9" t="s">
        <v>19</v>
      </c>
      <c r="D12" s="223">
        <v>0.56514137473552351</v>
      </c>
      <c r="E12" s="223">
        <v>5.9997336739676171E-3</v>
      </c>
      <c r="F12" s="223">
        <v>0.35981140171336412</v>
      </c>
      <c r="G12" s="223">
        <v>6.9047489877144791E-2</v>
      </c>
      <c r="H12" s="223">
        <f t="shared" si="0"/>
        <v>1</v>
      </c>
    </row>
    <row r="13" spans="2:8">
      <c r="B13" s="218" t="s">
        <v>1163</v>
      </c>
      <c r="C13" s="219" t="s">
        <v>1164</v>
      </c>
      <c r="D13" s="223">
        <v>0.46254457998963933</v>
      </c>
      <c r="E13" s="223">
        <v>0</v>
      </c>
      <c r="F13" s="223">
        <v>0.43796279499469809</v>
      </c>
      <c r="G13" s="223">
        <v>9.9492625015662611E-2</v>
      </c>
      <c r="H13" s="223">
        <f t="shared" si="0"/>
        <v>1</v>
      </c>
    </row>
    <row r="14" spans="2:8">
      <c r="B14" s="218" t="s">
        <v>1165</v>
      </c>
      <c r="C14" s="219" t="s">
        <v>1166</v>
      </c>
      <c r="D14" s="223">
        <v>0.47104662865448677</v>
      </c>
      <c r="E14" s="223">
        <v>0</v>
      </c>
      <c r="F14" s="223">
        <v>0.49458133014726074</v>
      </c>
      <c r="G14" s="223">
        <v>3.4372041198252483E-2</v>
      </c>
      <c r="H14" s="223">
        <f t="shared" si="0"/>
        <v>1</v>
      </c>
    </row>
    <row r="15" spans="2:8">
      <c r="B15" s="218" t="s">
        <v>1167</v>
      </c>
      <c r="C15" s="219" t="s">
        <v>1168</v>
      </c>
      <c r="D15" s="223">
        <v>0.55835577199979147</v>
      </c>
      <c r="E15" s="223">
        <v>0</v>
      </c>
      <c r="F15" s="223">
        <v>0.3398933141461728</v>
      </c>
      <c r="G15" s="223">
        <v>0.10175091385403573</v>
      </c>
      <c r="H15" s="223">
        <f t="shared" si="0"/>
        <v>1</v>
      </c>
    </row>
    <row r="16" spans="2:8">
      <c r="B16" s="218" t="s">
        <v>1169</v>
      </c>
      <c r="C16" s="219" t="s">
        <v>1170</v>
      </c>
      <c r="D16" s="223">
        <v>0.43582407372549653</v>
      </c>
      <c r="E16" s="223">
        <v>0</v>
      </c>
      <c r="F16" s="223">
        <v>0.43756713756315363</v>
      </c>
      <c r="G16" s="223">
        <v>0.12660878871134987</v>
      </c>
      <c r="H16" s="223">
        <f t="shared" si="0"/>
        <v>1</v>
      </c>
    </row>
    <row r="17" spans="2:8">
      <c r="B17" s="220" t="s">
        <v>1171</v>
      </c>
      <c r="C17" s="221" t="s">
        <v>1172</v>
      </c>
      <c r="D17" s="223">
        <v>0.4709780727137774</v>
      </c>
      <c r="E17" s="223">
        <v>0</v>
      </c>
      <c r="F17" s="223">
        <v>0.47335376661934658</v>
      </c>
      <c r="G17" s="223">
        <v>5.5668160666876014E-2</v>
      </c>
      <c r="H17" s="223">
        <f t="shared" si="0"/>
        <v>0.99999999999999989</v>
      </c>
    </row>
    <row r="18" spans="2:8">
      <c r="B18" s="218" t="s">
        <v>1161</v>
      </c>
      <c r="C18" s="219" t="s">
        <v>1162</v>
      </c>
      <c r="D18" s="223">
        <v>0.43634411429573144</v>
      </c>
      <c r="E18" s="223">
        <v>0</v>
      </c>
      <c r="F18" s="223">
        <v>0.45906740292751336</v>
      </c>
      <c r="G18" s="223">
        <v>0.1045884827767552</v>
      </c>
      <c r="H18" s="223">
        <f t="shared" si="0"/>
        <v>1</v>
      </c>
    </row>
    <row r="19" spans="2:8">
      <c r="B19" s="8" t="s">
        <v>20</v>
      </c>
      <c r="C19" s="9" t="s">
        <v>21</v>
      </c>
      <c r="D19" s="223">
        <v>0.56126406039211629</v>
      </c>
      <c r="E19" s="223">
        <v>0</v>
      </c>
      <c r="F19" s="223">
        <v>0.43403543242315845</v>
      </c>
      <c r="G19" s="223">
        <v>4.7005071847252321E-3</v>
      </c>
      <c r="H19" s="223">
        <f t="shared" si="0"/>
        <v>1</v>
      </c>
    </row>
    <row r="21" spans="2:8">
      <c r="B21" s="8" t="s">
        <v>1227</v>
      </c>
    </row>
    <row r="22" spans="2:8">
      <c r="B22" s="225" t="s">
        <v>0</v>
      </c>
      <c r="C22" s="225"/>
      <c r="D22" s="226">
        <f>AVERAGE(D8:D19)</f>
        <v>0.49455797602822088</v>
      </c>
      <c r="E22" s="226">
        <f t="shared" ref="E22:H22" si="1">AVERAGE(E8:E19)</f>
        <v>5.5082957326287475E-4</v>
      </c>
      <c r="F22" s="226">
        <f t="shared" si="1"/>
        <v>0.42381313736562515</v>
      </c>
      <c r="G22" s="226">
        <f t="shared" si="1"/>
        <v>8.1078057032891102E-2</v>
      </c>
      <c r="H22" s="226">
        <f t="shared" si="1"/>
        <v>1</v>
      </c>
    </row>
    <row r="23" spans="2:8">
      <c r="B23" s="224" t="s">
        <v>1228</v>
      </c>
      <c r="C23" s="224"/>
      <c r="D23" s="227">
        <f>MIN(D8:D19)</f>
        <v>0.41075514874141877</v>
      </c>
      <c r="E23" s="227">
        <f t="shared" ref="E23:H23" si="2">MIN(E8:E19)</f>
        <v>0</v>
      </c>
      <c r="F23" s="227">
        <f t="shared" si="2"/>
        <v>0.3398933141461728</v>
      </c>
      <c r="G23" s="227">
        <f t="shared" si="2"/>
        <v>4.7005071847252321E-3</v>
      </c>
      <c r="H23" s="227">
        <f t="shared" si="2"/>
        <v>0.99999999999999989</v>
      </c>
    </row>
    <row r="24" spans="2:8" ht="13.5" thickBot="1">
      <c r="B24" s="228" t="s">
        <v>1229</v>
      </c>
      <c r="C24" s="228"/>
      <c r="D24" s="229">
        <f>MAX(D8:D19)</f>
        <v>0.58216010405269425</v>
      </c>
      <c r="E24" s="229">
        <f>MAX(E8:E19)</f>
        <v>5.9997336739676171E-3</v>
      </c>
      <c r="F24" s="229">
        <f>MAX(F8:F19)</f>
        <v>0.51960335621662856</v>
      </c>
      <c r="G24" s="229">
        <f>MAX(G8:G19)</f>
        <v>0.18336638282981454</v>
      </c>
      <c r="H24" s="229">
        <f>MAX(H8:H19)</f>
        <v>1</v>
      </c>
    </row>
    <row r="26" spans="2:8">
      <c r="B26" s="8" t="s">
        <v>1230</v>
      </c>
    </row>
    <row r="27" spans="2:8">
      <c r="B27" s="225" t="s">
        <v>0</v>
      </c>
      <c r="C27" s="225"/>
      <c r="D27" s="226">
        <f>AVERAGE(D8,D10:D19)</f>
        <v>0.50217641487247555</v>
      </c>
      <c r="E27" s="226">
        <f t="shared" ref="E27:H27" si="3">AVERAGE(E8,E10:E19)</f>
        <v>5.454303339970561E-4</v>
      </c>
      <c r="F27" s="226">
        <f t="shared" si="3"/>
        <v>0.4151049356518976</v>
      </c>
      <c r="G27" s="226">
        <f t="shared" si="3"/>
        <v>8.2173219141629769E-2</v>
      </c>
      <c r="H27" s="226">
        <f t="shared" si="3"/>
        <v>1</v>
      </c>
    </row>
    <row r="28" spans="2:8">
      <c r="B28" s="224" t="s">
        <v>1228</v>
      </c>
      <c r="C28" s="224"/>
      <c r="D28" s="227">
        <f>MIN(D8,D10:D19)</f>
        <v>0.43582407372549653</v>
      </c>
      <c r="E28" s="227">
        <f t="shared" ref="E28:H28" si="4">MIN(E8,E10:E19)</f>
        <v>0</v>
      </c>
      <c r="F28" s="227">
        <f t="shared" si="4"/>
        <v>0.3398933141461728</v>
      </c>
      <c r="G28" s="227">
        <f t="shared" si="4"/>
        <v>4.7005071847252321E-3</v>
      </c>
      <c r="H28" s="227">
        <f t="shared" si="4"/>
        <v>0.99999999999999989</v>
      </c>
    </row>
    <row r="29" spans="2:8" ht="13.5" thickBot="1">
      <c r="B29" s="228" t="s">
        <v>1229</v>
      </c>
      <c r="C29" s="228"/>
      <c r="D29" s="229">
        <f>MAX(D8,D10:D19)</f>
        <v>0.58216010405269425</v>
      </c>
      <c r="E29" s="229">
        <f t="shared" ref="E29:H29" si="5">MAX(E8,E10:E19)</f>
        <v>5.9997336739676171E-3</v>
      </c>
      <c r="F29" s="229">
        <f t="shared" si="5"/>
        <v>0.49458133014726074</v>
      </c>
      <c r="G29" s="229">
        <f t="shared" si="5"/>
        <v>0.18336638282981454</v>
      </c>
      <c r="H29" s="229">
        <f t="shared" si="5"/>
        <v>1</v>
      </c>
    </row>
    <row r="31" spans="2:8">
      <c r="B31" s="102" t="s">
        <v>1231</v>
      </c>
    </row>
  </sheetData>
  <mergeCells count="2">
    <mergeCell ref="B2:H2"/>
    <mergeCell ref="B5:H5"/>
  </mergeCells>
  <printOptions horizontalCentered="1"/>
  <pageMargins left="0.7" right="0.7" top="0.57156249999999997" bottom="0.75" header="0.3" footer="0.3"/>
  <pageSetup orientation="landscape" r:id="rId1"/>
  <headerFooter>
    <oddHeader xml:space="preserve">&amp;RAttachment AEB-13
Page 1 of 1
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9B12D-6180-42A6-A7C4-7E49504DC732}">
  <sheetPr codeName="Sheet1"/>
  <dimension ref="A1:U113"/>
  <sheetViews>
    <sheetView zoomScaleNormal="100" workbookViewId="0">
      <selection activeCell="B1" sqref="B1"/>
    </sheetView>
  </sheetViews>
  <sheetFormatPr defaultColWidth="9.28515625" defaultRowHeight="12.75"/>
  <cols>
    <col min="1" max="1" width="2.5703125" style="4" customWidth="1"/>
    <col min="2" max="2" width="32.5703125" style="4" customWidth="1"/>
    <col min="3" max="3" width="9.5703125" style="4" customWidth="1"/>
    <col min="4" max="4" width="12.42578125" style="3" customWidth="1"/>
    <col min="5" max="10" width="9.5703125" style="3" customWidth="1"/>
    <col min="11" max="14" width="9.5703125" style="4" customWidth="1"/>
    <col min="15" max="15" width="3.42578125" style="4" customWidth="1"/>
    <col min="16" max="18" width="9.28515625" style="4"/>
    <col min="19" max="16384" width="9.28515625" style="3"/>
  </cols>
  <sheetData>
    <row r="1" spans="1:21">
      <c r="N1" s="157"/>
    </row>
    <row r="2" spans="1:21">
      <c r="A2" s="1" t="s">
        <v>1198</v>
      </c>
      <c r="B2" s="1"/>
      <c r="C2" s="1"/>
      <c r="D2" s="1"/>
      <c r="E2" s="1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</row>
    <row r="3" spans="1:21">
      <c r="D3" s="4"/>
      <c r="E3" s="4"/>
      <c r="O3" s="8"/>
      <c r="P3" s="8"/>
      <c r="Q3" s="8"/>
      <c r="R3" s="8"/>
      <c r="S3" s="5"/>
      <c r="T3" s="5"/>
      <c r="U3" s="5"/>
    </row>
    <row r="4" spans="1:21" ht="13.5" thickBot="1">
      <c r="A4" s="8"/>
      <c r="B4" s="141"/>
      <c r="C4" s="141"/>
      <c r="D4" s="142">
        <v>1</v>
      </c>
      <c r="E4" s="142">
        <v>2</v>
      </c>
      <c r="F4" s="142">
        <v>3</v>
      </c>
      <c r="G4" s="142">
        <v>4</v>
      </c>
      <c r="H4" s="142">
        <v>5</v>
      </c>
      <c r="I4" s="142">
        <v>6</v>
      </c>
      <c r="J4" s="142">
        <f>I4+1</f>
        <v>7</v>
      </c>
      <c r="K4" s="142">
        <f t="shared" ref="K4:R4" si="0">J4+1</f>
        <v>8</v>
      </c>
      <c r="L4" s="142">
        <f t="shared" si="0"/>
        <v>9</v>
      </c>
      <c r="M4" s="142">
        <f t="shared" si="0"/>
        <v>10</v>
      </c>
      <c r="N4" s="142">
        <f t="shared" si="0"/>
        <v>11</v>
      </c>
      <c r="O4" s="142"/>
      <c r="P4" s="142">
        <f>N4+1</f>
        <v>12</v>
      </c>
      <c r="Q4" s="142">
        <f t="shared" si="0"/>
        <v>13</v>
      </c>
      <c r="R4" s="142">
        <f t="shared" si="0"/>
        <v>14</v>
      </c>
      <c r="S4" s="5"/>
      <c r="T4" s="5"/>
      <c r="U4" s="5"/>
    </row>
    <row r="5" spans="1:21" ht="13.5" thickTop="1">
      <c r="A5" s="247"/>
      <c r="B5" s="8"/>
      <c r="C5" s="8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8"/>
      <c r="P5" s="231" t="s">
        <v>1106</v>
      </c>
      <c r="Q5" s="231"/>
      <c r="R5" s="231"/>
      <c r="S5" s="5"/>
      <c r="T5" s="5"/>
      <c r="U5" s="5"/>
    </row>
    <row r="6" spans="1:21" ht="51">
      <c r="A6" s="136" t="s">
        <v>1</v>
      </c>
      <c r="B6" s="136"/>
      <c r="C6" s="92"/>
      <c r="D6" s="137" t="s">
        <v>2</v>
      </c>
      <c r="E6" s="138" t="s">
        <v>3</v>
      </c>
      <c r="F6" s="139" t="s">
        <v>4</v>
      </c>
      <c r="G6" s="139" t="s">
        <v>5</v>
      </c>
      <c r="H6" s="170" t="s">
        <v>6</v>
      </c>
      <c r="I6" s="170" t="s">
        <v>7</v>
      </c>
      <c r="J6" s="170" t="s">
        <v>8</v>
      </c>
      <c r="K6" s="137" t="s">
        <v>9</v>
      </c>
      <c r="L6" s="149" t="s">
        <v>10</v>
      </c>
      <c r="M6" s="138" t="s">
        <v>11</v>
      </c>
      <c r="N6" s="149" t="s">
        <v>12</v>
      </c>
      <c r="O6" s="177">
        <v>7.0000000000000007E-2</v>
      </c>
      <c r="P6" s="149" t="s">
        <v>10</v>
      </c>
      <c r="Q6" s="138" t="s">
        <v>11</v>
      </c>
      <c r="R6" s="149" t="s">
        <v>12</v>
      </c>
      <c r="S6" s="5"/>
      <c r="T6" s="7"/>
      <c r="U6" s="5"/>
    </row>
    <row r="7" spans="1:21">
      <c r="D7" s="124"/>
      <c r="E7" s="124"/>
      <c r="I7" s="4"/>
      <c r="J7" s="4"/>
      <c r="O7" s="159"/>
      <c r="P7" s="8"/>
      <c r="Q7" s="8"/>
      <c r="R7" s="8"/>
      <c r="S7" s="5"/>
      <c r="T7" s="5"/>
      <c r="U7" s="5"/>
    </row>
    <row r="8" spans="1:21">
      <c r="B8" s="8" t="s">
        <v>13</v>
      </c>
      <c r="C8" s="9" t="s">
        <v>14</v>
      </c>
      <c r="D8" s="178">
        <v>1.1000000000000001</v>
      </c>
      <c r="E8" s="178">
        <v>60.325666666666656</v>
      </c>
      <c r="F8" s="18">
        <f t="shared" ref="F8:F19" si="1">D8/E8</f>
        <v>1.8234361272426888E-2</v>
      </c>
      <c r="G8" s="18">
        <f t="shared" ref="G8:G17" si="2">F8*(1+(0.5*K8))</f>
        <v>1.8720610906358272E-2</v>
      </c>
      <c r="H8" s="10">
        <v>0.06</v>
      </c>
      <c r="I8" s="10">
        <v>0.04</v>
      </c>
      <c r="J8" s="10">
        <v>0.06</v>
      </c>
      <c r="K8" s="155">
        <f>AVERAGE(H8:J8)</f>
        <v>5.3333333333333337E-2</v>
      </c>
      <c r="L8" s="156">
        <f>F8*(1+0.5*MIN(H8:J8))+MIN(H8:J8)</f>
        <v>5.8599048497875422E-2</v>
      </c>
      <c r="M8" s="156">
        <f>G8+K8</f>
        <v>7.2053944239691609E-2</v>
      </c>
      <c r="N8" s="156">
        <f>F8*(1+0.5*MAX(H8:J8))+MAX(H8:J8)</f>
        <v>7.8781392110599688E-2</v>
      </c>
      <c r="O8" s="160"/>
      <c r="P8" s="160" t="str">
        <f>IF(L8&lt;$O$6,"",L8)</f>
        <v/>
      </c>
      <c r="Q8" s="160">
        <f>IF(M8&lt;$O$6,"",M8)</f>
        <v>7.2053944239691609E-2</v>
      </c>
      <c r="R8" s="160">
        <f>IF(N8&lt;$O$6,"",N8)</f>
        <v>7.8781392110599688E-2</v>
      </c>
      <c r="S8" s="5"/>
      <c r="T8" s="5"/>
      <c r="U8" s="5"/>
    </row>
    <row r="9" spans="1:21">
      <c r="B9" s="8" t="s">
        <v>25</v>
      </c>
      <c r="C9" s="9" t="s">
        <v>15</v>
      </c>
      <c r="D9" s="178">
        <v>1.82</v>
      </c>
      <c r="E9" s="178">
        <v>88.330333333333328</v>
      </c>
      <c r="F9" s="18">
        <f t="shared" si="1"/>
        <v>2.0604473359472589E-2</v>
      </c>
      <c r="G9" s="18">
        <f t="shared" si="2"/>
        <v>2.1493899792823155E-2</v>
      </c>
      <c r="H9" s="10">
        <v>0.1</v>
      </c>
      <c r="I9" s="10">
        <v>8.1000000000000003E-2</v>
      </c>
      <c r="J9" s="10">
        <v>7.8E-2</v>
      </c>
      <c r="K9" s="155">
        <f t="shared" ref="K9:K19" si="3">AVERAGE(H9:J9)</f>
        <v>8.6333333333333331E-2</v>
      </c>
      <c r="L9" s="156">
        <f t="shared" ref="L9:L19" si="4">F9*(1+0.5*MIN(H9:J9))+MIN(H9:J9)</f>
        <v>9.9408047820492021E-2</v>
      </c>
      <c r="M9" s="156">
        <f t="shared" ref="M9:M19" si="5">G9+K9</f>
        <v>0.10782723312615648</v>
      </c>
      <c r="N9" s="156">
        <f t="shared" ref="N9:N19" si="6">F9*(1+0.5*MAX(H9:J9))+MAX(H9:J9)</f>
        <v>0.12163469702744623</v>
      </c>
      <c r="O9" s="160"/>
      <c r="P9" s="160">
        <f t="shared" ref="P9:P19" si="7">IF(L9&lt;$O$6,"",L9)</f>
        <v>9.9408047820492021E-2</v>
      </c>
      <c r="Q9" s="160">
        <f t="shared" ref="Q9:Q19" si="8">IF(M9&lt;$O$6,"",M9)</f>
        <v>0.10782723312615648</v>
      </c>
      <c r="R9" s="160">
        <f t="shared" ref="R9:R19" si="9">IF(N9&lt;$O$6,"",N9)</f>
        <v>0.12163469702744623</v>
      </c>
      <c r="S9" s="5"/>
      <c r="T9" s="5"/>
      <c r="U9" s="5"/>
    </row>
    <row r="10" spans="1:21">
      <c r="B10" s="173" t="s">
        <v>1159</v>
      </c>
      <c r="C10" s="174" t="s">
        <v>1160</v>
      </c>
      <c r="D10" s="175">
        <v>1.94</v>
      </c>
      <c r="E10" s="175">
        <v>93.251000000000005</v>
      </c>
      <c r="F10" s="18">
        <f t="shared" si="1"/>
        <v>2.0804066444327671E-2</v>
      </c>
      <c r="G10" s="18">
        <f t="shared" si="2"/>
        <v>2.1530475097675448E-2</v>
      </c>
      <c r="H10" s="176">
        <v>7.4999999999999997E-2</v>
      </c>
      <c r="I10" s="176">
        <v>6.9500000000000006E-2</v>
      </c>
      <c r="J10" s="176">
        <v>6.5000000000000002E-2</v>
      </c>
      <c r="K10" s="155">
        <f t="shared" si="3"/>
        <v>6.9833333333333344E-2</v>
      </c>
      <c r="L10" s="156">
        <f t="shared" si="4"/>
        <v>8.6480198603768321E-2</v>
      </c>
      <c r="M10" s="156">
        <f t="shared" si="5"/>
        <v>9.1363808431008789E-2</v>
      </c>
      <c r="N10" s="156">
        <f t="shared" si="6"/>
        <v>9.6584218935989952E-2</v>
      </c>
      <c r="O10" s="160"/>
      <c r="P10" s="160">
        <f t="shared" si="7"/>
        <v>8.6480198603768321E-2</v>
      </c>
      <c r="Q10" s="160">
        <f t="shared" si="8"/>
        <v>9.1363808431008789E-2</v>
      </c>
      <c r="R10" s="160">
        <f t="shared" si="9"/>
        <v>9.6584218935989952E-2</v>
      </c>
      <c r="S10" s="5"/>
      <c r="T10" s="5"/>
      <c r="U10" s="5"/>
    </row>
    <row r="11" spans="1:21">
      <c r="B11" s="8" t="s">
        <v>16</v>
      </c>
      <c r="C11" s="9" t="s">
        <v>17</v>
      </c>
      <c r="D11" s="178">
        <v>0.75</v>
      </c>
      <c r="E11" s="178">
        <v>41.388333333333328</v>
      </c>
      <c r="F11" s="18">
        <f t="shared" si="1"/>
        <v>1.8121048604679259E-2</v>
      </c>
      <c r="G11" s="18">
        <f t="shared" si="2"/>
        <v>1.89153545685177E-2</v>
      </c>
      <c r="H11" s="10">
        <v>9.5000000000000001E-2</v>
      </c>
      <c r="I11" s="10">
        <v>9.8000000000000004E-2</v>
      </c>
      <c r="J11" s="10">
        <v>7.0000000000000007E-2</v>
      </c>
      <c r="K11" s="155">
        <f t="shared" si="3"/>
        <v>8.7666666666666671E-2</v>
      </c>
      <c r="L11" s="156">
        <f t="shared" si="4"/>
        <v>8.8755285305843035E-2</v>
      </c>
      <c r="M11" s="156">
        <f t="shared" si="5"/>
        <v>0.10658202123518437</v>
      </c>
      <c r="N11" s="156">
        <f t="shared" si="6"/>
        <v>0.11700897998630855</v>
      </c>
      <c r="O11" s="160"/>
      <c r="P11" s="160">
        <f t="shared" si="7"/>
        <v>8.8755285305843035E-2</v>
      </c>
      <c r="Q11" s="160">
        <f t="shared" si="8"/>
        <v>0.10658202123518437</v>
      </c>
      <c r="R11" s="160">
        <f t="shared" si="9"/>
        <v>0.11700897998630855</v>
      </c>
      <c r="S11" s="5"/>
      <c r="T11" s="5"/>
      <c r="U11" s="5"/>
    </row>
    <row r="12" spans="1:21">
      <c r="B12" s="8" t="s">
        <v>18</v>
      </c>
      <c r="C12" s="9" t="s">
        <v>19</v>
      </c>
      <c r="D12" s="178">
        <v>0.89500000000000002</v>
      </c>
      <c r="E12" s="178">
        <v>46.853999999999999</v>
      </c>
      <c r="F12" s="18">
        <f t="shared" si="1"/>
        <v>1.9101890980492593E-2</v>
      </c>
      <c r="G12" s="18">
        <f t="shared" si="2"/>
        <v>1.961286656422077E-2</v>
      </c>
      <c r="H12" s="10">
        <v>0.08</v>
      </c>
      <c r="I12" s="10">
        <v>2.7E-2</v>
      </c>
      <c r="J12" s="10" t="s">
        <v>108</v>
      </c>
      <c r="K12" s="155">
        <f t="shared" si="3"/>
        <v>5.3499999999999999E-2</v>
      </c>
      <c r="L12" s="156">
        <f t="shared" si="4"/>
        <v>4.6359766508729243E-2</v>
      </c>
      <c r="M12" s="156">
        <f t="shared" si="5"/>
        <v>7.3112866564220766E-2</v>
      </c>
      <c r="N12" s="156">
        <f t="shared" si="6"/>
        <v>9.9865966619712296E-2</v>
      </c>
      <c r="O12" s="160"/>
      <c r="P12" s="160" t="str">
        <f t="shared" si="7"/>
        <v/>
      </c>
      <c r="Q12" s="160">
        <f t="shared" si="8"/>
        <v>7.3112866564220766E-2</v>
      </c>
      <c r="R12" s="160">
        <f t="shared" si="9"/>
        <v>9.9865966619712296E-2</v>
      </c>
      <c r="S12" s="5"/>
      <c r="T12" s="5"/>
      <c r="U12" s="5"/>
    </row>
    <row r="13" spans="1:21">
      <c r="B13" s="173" t="s">
        <v>1163</v>
      </c>
      <c r="C13" s="174" t="s">
        <v>1164</v>
      </c>
      <c r="D13" s="175">
        <v>1.17</v>
      </c>
      <c r="E13" s="175">
        <v>46.239999999999995</v>
      </c>
      <c r="F13" s="18">
        <f t="shared" ref="F13" si="10">D13/E13</f>
        <v>2.5302768166089968E-2</v>
      </c>
      <c r="G13" s="18">
        <f t="shared" si="2"/>
        <v>2.6298010380622842E-2</v>
      </c>
      <c r="H13" s="176">
        <v>9.5000000000000001E-2</v>
      </c>
      <c r="I13" s="176">
        <v>7.0999999999999994E-2</v>
      </c>
      <c r="J13" s="176">
        <v>7.0000000000000007E-2</v>
      </c>
      <c r="K13" s="155">
        <f t="shared" si="3"/>
        <v>7.8666666666666663E-2</v>
      </c>
      <c r="L13" s="156">
        <f t="shared" si="4"/>
        <v>9.6188365051903119E-2</v>
      </c>
      <c r="M13" s="156">
        <f t="shared" si="5"/>
        <v>0.10496467704728951</v>
      </c>
      <c r="N13" s="156">
        <f t="shared" si="6"/>
        <v>0.12150464965397925</v>
      </c>
      <c r="O13" s="160"/>
      <c r="P13" s="160">
        <f t="shared" si="7"/>
        <v>9.6188365051903119E-2</v>
      </c>
      <c r="Q13" s="160">
        <f t="shared" si="8"/>
        <v>0.10496467704728951</v>
      </c>
      <c r="R13" s="160">
        <f t="shared" si="9"/>
        <v>0.12150464965397925</v>
      </c>
      <c r="S13" s="5"/>
      <c r="T13" s="5"/>
      <c r="U13" s="5"/>
    </row>
    <row r="14" spans="1:21">
      <c r="B14" s="173" t="s">
        <v>1165</v>
      </c>
      <c r="C14" s="174" t="s">
        <v>1166</v>
      </c>
      <c r="D14" s="175">
        <v>1.89</v>
      </c>
      <c r="E14" s="175">
        <v>66.305000000000007</v>
      </c>
      <c r="F14" s="18">
        <f t="shared" si="1"/>
        <v>2.8504637659301706E-2</v>
      </c>
      <c r="G14" s="18">
        <f t="shared" si="2"/>
        <v>3.0371691425985965E-2</v>
      </c>
      <c r="H14" s="176">
        <v>0.30499999999999999</v>
      </c>
      <c r="I14" s="176">
        <v>4.4999999999999998E-2</v>
      </c>
      <c r="J14" s="176">
        <v>4.2999999999999997E-2</v>
      </c>
      <c r="K14" s="155">
        <f t="shared" si="3"/>
        <v>0.13099999999999998</v>
      </c>
      <c r="L14" s="156">
        <f t="shared" si="4"/>
        <v>7.211748736897669E-2</v>
      </c>
      <c r="M14" s="156">
        <f t="shared" si="5"/>
        <v>0.16137169142598595</v>
      </c>
      <c r="N14" s="156">
        <f t="shared" si="6"/>
        <v>0.33785159490234523</v>
      </c>
      <c r="O14" s="160"/>
      <c r="P14" s="160">
        <f t="shared" si="7"/>
        <v>7.211748736897669E-2</v>
      </c>
      <c r="Q14" s="160">
        <f t="shared" si="8"/>
        <v>0.16137169142598595</v>
      </c>
      <c r="R14" s="160">
        <f t="shared" si="9"/>
        <v>0.33785159490234523</v>
      </c>
      <c r="S14" s="5"/>
      <c r="T14" s="5"/>
      <c r="U14" s="5"/>
    </row>
    <row r="15" spans="1:21">
      <c r="B15" s="173" t="s">
        <v>1167</v>
      </c>
      <c r="C15" s="174" t="s">
        <v>1168</v>
      </c>
      <c r="D15" s="175">
        <v>1.84</v>
      </c>
      <c r="E15" s="175">
        <v>80.440333333333328</v>
      </c>
      <c r="F15" s="18">
        <f t="shared" si="1"/>
        <v>2.2874097156898907E-2</v>
      </c>
      <c r="G15" s="18">
        <f t="shared" si="2"/>
        <v>2.3701377004073418E-2</v>
      </c>
      <c r="H15" s="176">
        <v>0.105</v>
      </c>
      <c r="I15" s="176">
        <v>5.5E-2</v>
      </c>
      <c r="J15" s="176">
        <v>5.7000000000000002E-2</v>
      </c>
      <c r="K15" s="155">
        <f t="shared" si="3"/>
        <v>7.2333333333333333E-2</v>
      </c>
      <c r="L15" s="156">
        <f t="shared" si="4"/>
        <v>7.8503134828713628E-2</v>
      </c>
      <c r="M15" s="156">
        <f t="shared" si="5"/>
        <v>9.6034710337406751E-2</v>
      </c>
      <c r="N15" s="156">
        <f t="shared" si="6"/>
        <v>0.12907498725763611</v>
      </c>
      <c r="O15" s="160"/>
      <c r="P15" s="160">
        <f t="shared" si="7"/>
        <v>7.8503134828713628E-2</v>
      </c>
      <c r="Q15" s="160">
        <f t="shared" si="8"/>
        <v>9.6034710337406751E-2</v>
      </c>
      <c r="R15" s="160">
        <f t="shared" si="9"/>
        <v>0.12907498725763611</v>
      </c>
      <c r="S15" s="5"/>
      <c r="T15" s="5"/>
      <c r="U15" s="5"/>
    </row>
    <row r="16" spans="1:21">
      <c r="B16" s="173" t="s">
        <v>1169</v>
      </c>
      <c r="C16" s="174" t="s">
        <v>1170</v>
      </c>
      <c r="D16" s="175">
        <v>1.1200000000000001</v>
      </c>
      <c r="E16" s="175">
        <v>34.137666666666668</v>
      </c>
      <c r="F16" s="18">
        <f t="shared" si="1"/>
        <v>3.2808334879361023E-2</v>
      </c>
      <c r="G16" s="18">
        <f t="shared" si="2"/>
        <v>3.4651069688418468E-2</v>
      </c>
      <c r="H16" s="176">
        <v>9.5000000000000001E-2</v>
      </c>
      <c r="I16" s="176">
        <v>0.12</v>
      </c>
      <c r="J16" s="176">
        <v>0.122</v>
      </c>
      <c r="K16" s="155">
        <f t="shared" si="3"/>
        <v>0.11233333333333333</v>
      </c>
      <c r="L16" s="156">
        <f t="shared" si="4"/>
        <v>0.12936673078613067</v>
      </c>
      <c r="M16" s="156">
        <f t="shared" si="5"/>
        <v>0.14698440302175181</v>
      </c>
      <c r="N16" s="156">
        <f t="shared" si="6"/>
        <v>0.15680964330700203</v>
      </c>
      <c r="O16" s="160"/>
      <c r="P16" s="160">
        <f t="shared" si="7"/>
        <v>0.12936673078613067</v>
      </c>
      <c r="Q16" s="160">
        <f t="shared" si="8"/>
        <v>0.14698440302175181</v>
      </c>
      <c r="R16" s="160">
        <f t="shared" si="9"/>
        <v>0.15680964330700203</v>
      </c>
      <c r="S16" s="5"/>
      <c r="T16" s="9"/>
      <c r="U16" s="5"/>
    </row>
    <row r="17" spans="1:21">
      <c r="B17" s="180" t="s">
        <v>1171</v>
      </c>
      <c r="C17" s="181" t="s">
        <v>1172</v>
      </c>
      <c r="D17" s="175">
        <v>2.08</v>
      </c>
      <c r="E17" s="175">
        <v>79.472999999999985</v>
      </c>
      <c r="F17" s="18">
        <f t="shared" si="1"/>
        <v>2.6172410755854195E-2</v>
      </c>
      <c r="G17" s="18">
        <f t="shared" si="2"/>
        <v>2.691396239393673E-2</v>
      </c>
      <c r="H17" s="176">
        <v>0.09</v>
      </c>
      <c r="I17" s="176">
        <v>0.04</v>
      </c>
      <c r="J17" s="176">
        <v>0.04</v>
      </c>
      <c r="K17" s="155">
        <f t="shared" si="3"/>
        <v>5.6666666666666671E-2</v>
      </c>
      <c r="L17" s="156">
        <f t="shared" si="4"/>
        <v>6.6695858970971272E-2</v>
      </c>
      <c r="M17" s="156">
        <f t="shared" si="5"/>
        <v>8.3580629060603401E-2</v>
      </c>
      <c r="N17" s="156">
        <f t="shared" si="6"/>
        <v>0.11735016923986763</v>
      </c>
      <c r="O17" s="176"/>
      <c r="P17" s="160" t="str">
        <f t="shared" si="7"/>
        <v/>
      </c>
      <c r="Q17" s="160">
        <f t="shared" si="8"/>
        <v>8.3580629060603401E-2</v>
      </c>
      <c r="R17" s="160">
        <f t="shared" si="9"/>
        <v>0.11735016923986763</v>
      </c>
      <c r="S17" s="5"/>
      <c r="T17" s="9"/>
      <c r="U17" s="5"/>
    </row>
    <row r="18" spans="1:21">
      <c r="B18" s="173" t="s">
        <v>1161</v>
      </c>
      <c r="C18" s="174" t="s">
        <v>1162</v>
      </c>
      <c r="D18" s="175">
        <v>2.25</v>
      </c>
      <c r="E18" s="175">
        <v>75.056666666666672</v>
      </c>
      <c r="F18" s="18">
        <f t="shared" si="1"/>
        <v>2.9977350446329439E-2</v>
      </c>
      <c r="G18" s="18">
        <f>F18*(1+(0.5*K18))</f>
        <v>3.072828307500999E-2</v>
      </c>
      <c r="H18" s="176">
        <v>7.4999999999999997E-2</v>
      </c>
      <c r="I18" s="176">
        <v>3.5299999999999998E-2</v>
      </c>
      <c r="J18" s="176">
        <v>0.04</v>
      </c>
      <c r="K18" s="155">
        <f t="shared" si="3"/>
        <v>5.0099999999999999E-2</v>
      </c>
      <c r="L18" s="156">
        <f t="shared" si="4"/>
        <v>6.5806450681707152E-2</v>
      </c>
      <c r="M18" s="156">
        <f t="shared" si="5"/>
        <v>8.0828283075009985E-2</v>
      </c>
      <c r="N18" s="156">
        <f t="shared" si="6"/>
        <v>0.10610150108806679</v>
      </c>
      <c r="O18" s="160"/>
      <c r="P18" s="160" t="str">
        <f t="shared" si="7"/>
        <v/>
      </c>
      <c r="Q18" s="160">
        <f t="shared" si="8"/>
        <v>8.0828283075009985E-2</v>
      </c>
      <c r="R18" s="160">
        <f t="shared" si="9"/>
        <v>0.10610150108806679</v>
      </c>
      <c r="S18" s="5"/>
      <c r="T18" s="9"/>
      <c r="U18" s="5"/>
    </row>
    <row r="19" spans="1:21" ht="13.5" thickBot="1">
      <c r="B19" s="8" t="s">
        <v>20</v>
      </c>
      <c r="C19" s="9" t="s">
        <v>21</v>
      </c>
      <c r="D19" s="179">
        <v>0.66639999999999999</v>
      </c>
      <c r="E19" s="178">
        <v>30.242499999999996</v>
      </c>
      <c r="F19" s="18">
        <f t="shared" si="1"/>
        <v>2.2035215342646939E-2</v>
      </c>
      <c r="G19" s="18">
        <f t="shared" ref="G19" si="11">F19*(1+(0.5*K19))</f>
        <v>2.2800939075803921E-2</v>
      </c>
      <c r="H19" s="10">
        <v>0.09</v>
      </c>
      <c r="I19" s="10">
        <v>4.9000000000000002E-2</v>
      </c>
      <c r="J19" s="10" t="s">
        <v>108</v>
      </c>
      <c r="K19" s="155">
        <f t="shared" si="3"/>
        <v>6.9500000000000006E-2</v>
      </c>
      <c r="L19" s="156">
        <f t="shared" si="4"/>
        <v>7.1575078118541788E-2</v>
      </c>
      <c r="M19" s="156">
        <f t="shared" si="5"/>
        <v>9.2300939075803931E-2</v>
      </c>
      <c r="N19" s="156">
        <f t="shared" si="6"/>
        <v>0.11302680003306605</v>
      </c>
      <c r="O19" s="160"/>
      <c r="P19" s="160">
        <f t="shared" si="7"/>
        <v>7.1575078118541788E-2</v>
      </c>
      <c r="Q19" s="160">
        <f t="shared" si="8"/>
        <v>9.2300939075803931E-2</v>
      </c>
      <c r="R19" s="160">
        <f t="shared" si="9"/>
        <v>0.11302680003306605</v>
      </c>
      <c r="S19" s="5"/>
      <c r="T19" s="9"/>
      <c r="U19" s="5"/>
    </row>
    <row r="20" spans="1:21">
      <c r="A20" s="11" t="s">
        <v>1156</v>
      </c>
      <c r="B20" s="11"/>
      <c r="C20" s="12"/>
      <c r="D20" s="12"/>
      <c r="E20" s="12"/>
      <c r="F20" s="14">
        <f>MEDIAN(F8:F19)</f>
        <v>2.2454656249772921E-2</v>
      </c>
      <c r="G20" s="14">
        <f t="shared" ref="G20:N20" si="12">MEDIAN(G8:G19)</f>
        <v>2.3251158039938671E-2</v>
      </c>
      <c r="H20" s="14">
        <f t="shared" si="12"/>
        <v>9.2499999999999999E-2</v>
      </c>
      <c r="I20" s="14">
        <f t="shared" si="12"/>
        <v>5.2000000000000005E-2</v>
      </c>
      <c r="J20" s="14">
        <f t="shared" si="12"/>
        <v>6.25E-2</v>
      </c>
      <c r="K20" s="14">
        <f t="shared" si="12"/>
        <v>7.1083333333333332E-2</v>
      </c>
      <c r="L20" s="14">
        <f t="shared" si="12"/>
        <v>7.5310311098845159E-2</v>
      </c>
      <c r="M20" s="14">
        <f t="shared" si="12"/>
        <v>9.4167824706605341E-2</v>
      </c>
      <c r="N20" s="14">
        <f t="shared" si="12"/>
        <v>0.11717957461308809</v>
      </c>
      <c r="O20" s="182"/>
      <c r="P20" s="14">
        <f t="shared" ref="P20:R20" si="13">MEDIAN(P8:P19)</f>
        <v>8.7617741954805678E-2</v>
      </c>
      <c r="Q20" s="14">
        <f>MEDIAN(Q8:Q19)</f>
        <v>9.4167824706605341E-2</v>
      </c>
      <c r="R20" s="14">
        <f t="shared" si="13"/>
        <v>0.11717957461308809</v>
      </c>
      <c r="S20" s="5"/>
      <c r="T20" s="5"/>
      <c r="U20" s="5"/>
    </row>
    <row r="21" spans="1:21">
      <c r="A21" s="15"/>
      <c r="B21" s="16" t="s">
        <v>1157</v>
      </c>
      <c r="D21" s="4"/>
      <c r="E21" s="4"/>
      <c r="F21" s="18">
        <f>IFERROR(MEDIAN(F8,F10:F19), "n/a")</f>
        <v>2.2874097156898907E-2</v>
      </c>
      <c r="G21" s="18">
        <f t="shared" ref="G21:J21" si="14">IFERROR(MEDIAN(G8,G10:G19), "n/a")</f>
        <v>2.3701377004073418E-2</v>
      </c>
      <c r="H21" s="18">
        <f t="shared" si="14"/>
        <v>0.09</v>
      </c>
      <c r="I21" s="18">
        <f t="shared" si="14"/>
        <v>4.9000000000000002E-2</v>
      </c>
      <c r="J21" s="18">
        <f t="shared" si="14"/>
        <v>0.06</v>
      </c>
      <c r="K21" s="18">
        <f>MEDIAN(K8,K10:K19)</f>
        <v>6.9833333333333344E-2</v>
      </c>
      <c r="L21" s="18">
        <f t="shared" ref="L21:R21" si="15">MEDIAN(L8,L10:L19)</f>
        <v>7.211748736897669E-2</v>
      </c>
      <c r="M21" s="18">
        <f t="shared" si="15"/>
        <v>9.2300939075803931E-2</v>
      </c>
      <c r="N21" s="18">
        <f t="shared" si="15"/>
        <v>0.11700897998630855</v>
      </c>
      <c r="O21" s="18"/>
      <c r="P21" s="18">
        <f t="shared" si="15"/>
        <v>8.6480198603768321E-2</v>
      </c>
      <c r="Q21" s="18">
        <f t="shared" si="15"/>
        <v>9.2300939075803931E-2</v>
      </c>
      <c r="R21" s="18">
        <f t="shared" si="15"/>
        <v>0.11700897998630855</v>
      </c>
      <c r="S21" s="5"/>
      <c r="U21" s="5"/>
    </row>
    <row r="22" spans="1:21">
      <c r="A22" s="15"/>
      <c r="B22" s="15"/>
      <c r="D22" s="4"/>
      <c r="E22" s="4"/>
      <c r="F22" s="17"/>
      <c r="G22" s="17"/>
      <c r="H22" s="18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5"/>
      <c r="U22" s="5"/>
    </row>
    <row r="23" spans="1:21">
      <c r="B23" s="92" t="s">
        <v>33</v>
      </c>
      <c r="D23" s="4"/>
      <c r="E23" s="4"/>
      <c r="H23" s="4"/>
      <c r="I23" s="4"/>
      <c r="J23" s="4"/>
    </row>
    <row r="24" spans="1:21">
      <c r="A24" s="19"/>
      <c r="B24" s="19" t="s">
        <v>971</v>
      </c>
      <c r="C24" s="8"/>
      <c r="D24" s="8"/>
      <c r="E24" s="8"/>
      <c r="F24" s="5"/>
      <c r="H24" s="4"/>
      <c r="I24" s="4"/>
      <c r="J24" s="4"/>
    </row>
    <row r="25" spans="1:21">
      <c r="A25" s="20"/>
      <c r="B25" s="19" t="s">
        <v>1133</v>
      </c>
      <c r="C25" s="8"/>
      <c r="D25" s="8"/>
      <c r="E25" s="8"/>
      <c r="F25" s="8"/>
      <c r="H25" s="4"/>
      <c r="I25" s="4"/>
      <c r="J25" s="4"/>
    </row>
    <row r="26" spans="1:21">
      <c r="A26" s="21"/>
      <c r="B26" s="19" t="s">
        <v>972</v>
      </c>
      <c r="C26" s="8"/>
      <c r="D26" s="8"/>
      <c r="E26" s="8"/>
      <c r="F26" s="5"/>
      <c r="H26" s="4"/>
      <c r="I26" s="4"/>
      <c r="J26" s="4"/>
    </row>
    <row r="27" spans="1:21">
      <c r="A27" s="21"/>
      <c r="B27" s="19" t="s">
        <v>1221</v>
      </c>
      <c r="C27" s="8"/>
      <c r="D27" s="8"/>
      <c r="E27" s="8"/>
      <c r="F27" s="5"/>
      <c r="H27" s="4"/>
      <c r="I27" s="4"/>
      <c r="J27" s="4"/>
    </row>
    <row r="28" spans="1:21">
      <c r="A28" s="20"/>
      <c r="B28" s="19" t="s">
        <v>973</v>
      </c>
      <c r="C28" s="8"/>
      <c r="D28" s="8"/>
      <c r="E28" s="8"/>
      <c r="F28" s="5"/>
      <c r="H28" s="4"/>
      <c r="I28" s="4"/>
      <c r="J28" s="4"/>
    </row>
    <row r="29" spans="1:21">
      <c r="A29" s="20"/>
      <c r="B29" s="19" t="s">
        <v>974</v>
      </c>
      <c r="C29" s="8"/>
      <c r="D29" s="8"/>
      <c r="E29" s="8"/>
      <c r="F29" s="5"/>
      <c r="H29" s="4"/>
      <c r="I29" s="4"/>
      <c r="J29" s="4"/>
    </row>
    <row r="30" spans="1:21">
      <c r="A30" s="20"/>
      <c r="B30" s="19" t="s">
        <v>975</v>
      </c>
      <c r="C30" s="8"/>
      <c r="D30" s="8"/>
      <c r="E30" s="8"/>
      <c r="F30" s="5"/>
      <c r="H30" s="4"/>
      <c r="I30" s="4"/>
      <c r="J30" s="4"/>
    </row>
    <row r="31" spans="1:21">
      <c r="A31" s="20"/>
      <c r="B31" s="4" t="s">
        <v>1148</v>
      </c>
      <c r="C31" s="8"/>
      <c r="D31" s="8"/>
      <c r="E31" s="8"/>
      <c r="F31" s="5"/>
      <c r="H31" s="4"/>
      <c r="I31" s="4"/>
      <c r="J31" s="4"/>
    </row>
    <row r="32" spans="1:21">
      <c r="A32" s="20"/>
      <c r="B32" s="4" t="s">
        <v>1149</v>
      </c>
      <c r="C32" s="8"/>
      <c r="D32" s="8"/>
      <c r="E32" s="8"/>
      <c r="F32" s="5"/>
      <c r="H32" s="4"/>
      <c r="I32" s="4"/>
      <c r="J32" s="4"/>
    </row>
    <row r="33" spans="1:21">
      <c r="A33" s="20"/>
      <c r="B33" s="209" t="s">
        <v>1150</v>
      </c>
      <c r="C33" s="8"/>
      <c r="D33" s="8"/>
      <c r="E33" s="8"/>
      <c r="F33" s="5"/>
      <c r="H33" s="4"/>
      <c r="I33" s="4"/>
      <c r="J33" s="4"/>
    </row>
    <row r="34" spans="1:21">
      <c r="A34" s="20"/>
      <c r="B34" s="4" t="s">
        <v>1151</v>
      </c>
      <c r="C34" s="8"/>
      <c r="D34" s="8"/>
      <c r="E34" s="8"/>
      <c r="F34" s="5"/>
      <c r="H34" s="4"/>
      <c r="I34" s="4"/>
      <c r="J34" s="4"/>
    </row>
    <row r="35" spans="1:21">
      <c r="A35" s="20"/>
      <c r="B35" s="4" t="s">
        <v>1176</v>
      </c>
      <c r="C35" s="8"/>
      <c r="D35" s="8"/>
      <c r="E35" s="8"/>
      <c r="F35" s="5"/>
      <c r="H35" s="4"/>
      <c r="I35" s="4"/>
      <c r="J35" s="4"/>
    </row>
    <row r="36" spans="1:21">
      <c r="A36" s="20"/>
      <c r="B36" s="4" t="s">
        <v>1177</v>
      </c>
      <c r="C36" s="8"/>
      <c r="D36" s="8"/>
      <c r="E36" s="8"/>
      <c r="F36" s="5"/>
      <c r="H36" s="4"/>
      <c r="I36" s="4"/>
      <c r="J36" s="4"/>
    </row>
    <row r="37" spans="1:21">
      <c r="A37" s="20"/>
      <c r="B37" s="4" t="s">
        <v>1178</v>
      </c>
      <c r="C37" s="8"/>
      <c r="D37" s="8"/>
      <c r="E37" s="8"/>
      <c r="F37" s="5"/>
      <c r="H37" s="4"/>
      <c r="I37" s="4"/>
      <c r="J37" s="4"/>
    </row>
    <row r="38" spans="1:21">
      <c r="H38" s="4"/>
      <c r="I38" s="4"/>
      <c r="J38" s="4"/>
    </row>
    <row r="39" spans="1:21">
      <c r="H39" s="4"/>
      <c r="I39" s="4"/>
      <c r="J39" s="4"/>
      <c r="N39" s="157"/>
    </row>
    <row r="40" spans="1:21">
      <c r="A40" s="1" t="s">
        <v>1199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21">
      <c r="D41" s="4"/>
      <c r="E41" s="4"/>
      <c r="H41" s="4"/>
      <c r="I41" s="4"/>
      <c r="J41" s="4"/>
    </row>
    <row r="42" spans="1:21" ht="13.5" thickBot="1">
      <c r="A42" s="8"/>
      <c r="B42" s="141"/>
      <c r="C42" s="141"/>
      <c r="D42" s="142">
        <v>1</v>
      </c>
      <c r="E42" s="142">
        <v>2</v>
      </c>
      <c r="F42" s="142">
        <v>3</v>
      </c>
      <c r="G42" s="142">
        <v>4</v>
      </c>
      <c r="H42" s="142">
        <v>5</v>
      </c>
      <c r="I42" s="142">
        <v>6</v>
      </c>
      <c r="J42" s="142">
        <f>I42+1</f>
        <v>7</v>
      </c>
      <c r="K42" s="142">
        <f t="shared" ref="K42:Q42" si="16">J42+1</f>
        <v>8</v>
      </c>
      <c r="L42" s="142">
        <f t="shared" si="16"/>
        <v>9</v>
      </c>
      <c r="M42" s="142">
        <f t="shared" si="16"/>
        <v>10</v>
      </c>
      <c r="N42" s="142">
        <f t="shared" si="16"/>
        <v>11</v>
      </c>
      <c r="O42" s="142"/>
      <c r="P42" s="142">
        <f>N42+1</f>
        <v>12</v>
      </c>
      <c r="Q42" s="142">
        <f t="shared" si="16"/>
        <v>13</v>
      </c>
      <c r="R42" s="142">
        <f>Q42+1</f>
        <v>14</v>
      </c>
    </row>
    <row r="43" spans="1:21" ht="13.5" thickTop="1">
      <c r="A43" s="247"/>
      <c r="B43" s="8"/>
      <c r="C43" s="8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P43" s="231" t="s">
        <v>1106</v>
      </c>
      <c r="Q43" s="231"/>
      <c r="R43" s="231"/>
    </row>
    <row r="44" spans="1:21" ht="51">
      <c r="A44" s="136" t="s">
        <v>1</v>
      </c>
      <c r="B44" s="136"/>
      <c r="C44" s="92"/>
      <c r="D44" s="137" t="s">
        <v>2</v>
      </c>
      <c r="E44" s="138" t="s">
        <v>3</v>
      </c>
      <c r="F44" s="139" t="s">
        <v>4</v>
      </c>
      <c r="G44" s="139" t="s">
        <v>5</v>
      </c>
      <c r="H44" s="138" t="s">
        <v>6</v>
      </c>
      <c r="I44" s="138" t="s">
        <v>7</v>
      </c>
      <c r="J44" s="138" t="s">
        <v>8</v>
      </c>
      <c r="K44" s="137" t="s">
        <v>9</v>
      </c>
      <c r="L44" s="149" t="s">
        <v>10</v>
      </c>
      <c r="M44" s="138" t="s">
        <v>11</v>
      </c>
      <c r="N44" s="149" t="s">
        <v>12</v>
      </c>
      <c r="O44" s="158">
        <v>7.0000000000000007E-2</v>
      </c>
      <c r="P44" s="149" t="s">
        <v>10</v>
      </c>
      <c r="Q44" s="138" t="s">
        <v>11</v>
      </c>
      <c r="R44" s="149" t="s">
        <v>12</v>
      </c>
    </row>
    <row r="45" spans="1:21">
      <c r="D45" s="124"/>
      <c r="E45" s="124"/>
      <c r="I45" s="4"/>
      <c r="J45" s="4"/>
      <c r="O45" s="159"/>
      <c r="P45" s="8"/>
      <c r="Q45" s="8"/>
      <c r="R45" s="8"/>
      <c r="S45" s="5"/>
      <c r="T45" s="5"/>
      <c r="U45" s="5"/>
    </row>
    <row r="46" spans="1:21">
      <c r="B46" s="8" t="s">
        <v>13</v>
      </c>
      <c r="C46" s="9" t="s">
        <v>14</v>
      </c>
      <c r="D46" s="178">
        <v>1.1000000000000001</v>
      </c>
      <c r="E46" s="178">
        <v>59.010999999999996</v>
      </c>
      <c r="F46" s="18">
        <f t="shared" ref="F46:F57" si="17">D46/E46</f>
        <v>1.8640592431919477E-2</v>
      </c>
      <c r="G46" s="18">
        <f t="shared" ref="G46:G57" si="18">F46*(1+(0.5*K46))</f>
        <v>1.9137674896770662E-2</v>
      </c>
      <c r="H46" s="10">
        <v>0.06</v>
      </c>
      <c r="I46" s="10">
        <v>0.04</v>
      </c>
      <c r="J46" s="10">
        <v>0.06</v>
      </c>
      <c r="K46" s="156">
        <f>AVERAGE(H46:J46)</f>
        <v>5.3333333333333337E-2</v>
      </c>
      <c r="L46" s="156">
        <f>F46*(1+0.5*MIN(H46:J46))+MIN(H46:J46)</f>
        <v>5.9013404280557867E-2</v>
      </c>
      <c r="M46" s="10">
        <f>G46+K46</f>
        <v>7.2471008230103995E-2</v>
      </c>
      <c r="N46" s="156">
        <f>F46*(1+0.5*MAX(H46:J46))+MAX(H46:J46)</f>
        <v>7.9199810204877055E-2</v>
      </c>
      <c r="P46" s="160" t="str">
        <f>IF(L46&lt;$O$6,"",L46)</f>
        <v/>
      </c>
      <c r="Q46" s="160">
        <f>IF(M46&lt;$O$6,"",M46)</f>
        <v>7.2471008230103995E-2</v>
      </c>
      <c r="R46" s="160">
        <f>IF(N46&lt;$O$6,"",N46)</f>
        <v>7.9199810204877055E-2</v>
      </c>
      <c r="T46" s="8"/>
    </row>
    <row r="47" spans="1:21">
      <c r="B47" s="8" t="s">
        <v>25</v>
      </c>
      <c r="C47" s="9" t="s">
        <v>15</v>
      </c>
      <c r="D47" s="178">
        <v>1.82</v>
      </c>
      <c r="E47" s="178">
        <v>86.213333333333338</v>
      </c>
      <c r="F47" s="18">
        <f t="shared" si="17"/>
        <v>2.1110423755026291E-2</v>
      </c>
      <c r="G47" s="18">
        <f t="shared" si="18"/>
        <v>2.202169038045159E-2</v>
      </c>
      <c r="H47" s="10">
        <v>0.1</v>
      </c>
      <c r="I47" s="10">
        <v>8.1000000000000003E-2</v>
      </c>
      <c r="J47" s="10">
        <v>7.8E-2</v>
      </c>
      <c r="K47" s="156">
        <f t="shared" ref="K47:K57" si="19">AVERAGE(H47:J47)</f>
        <v>8.6333333333333331E-2</v>
      </c>
      <c r="L47" s="156">
        <f t="shared" ref="L47:L57" si="20">F47*(1+0.5*MIN(H47:J47))+MIN(H47:J47)</f>
        <v>9.9933730281472316E-2</v>
      </c>
      <c r="M47" s="10">
        <f t="shared" ref="M47:M57" si="21">G47+K47</f>
        <v>0.10835502371378491</v>
      </c>
      <c r="N47" s="156">
        <f t="shared" ref="N47:N57" si="22">F47*(1+0.5*MAX(H47:J47))+MAX(H47:J47)</f>
        <v>0.1221659449427776</v>
      </c>
      <c r="P47" s="160">
        <f t="shared" ref="P47:P57" si="23">IF(L47&lt;$O$6,"",L47)</f>
        <v>9.9933730281472316E-2</v>
      </c>
      <c r="Q47" s="160">
        <f t="shared" ref="Q47:Q57" si="24">IF(M47&lt;$O$6,"",M47)</f>
        <v>0.10835502371378491</v>
      </c>
      <c r="R47" s="160">
        <f t="shared" ref="R47:R57" si="25">IF(N47&lt;$O$6,"",N47)</f>
        <v>0.1221659449427776</v>
      </c>
      <c r="T47" s="8"/>
    </row>
    <row r="48" spans="1:21">
      <c r="B48" s="173" t="s">
        <v>1159</v>
      </c>
      <c r="C48" s="174" t="s">
        <v>1160</v>
      </c>
      <c r="D48" s="183">
        <v>1.94</v>
      </c>
      <c r="E48" s="183">
        <v>90.927444444444447</v>
      </c>
      <c r="F48" s="18">
        <f t="shared" si="17"/>
        <v>2.1335692560735236E-2</v>
      </c>
      <c r="G48" s="18">
        <f t="shared" si="18"/>
        <v>2.2080663825980909E-2</v>
      </c>
      <c r="H48" s="166">
        <v>7.4999999999999997E-2</v>
      </c>
      <c r="I48" s="166">
        <v>6.9500000000000006E-2</v>
      </c>
      <c r="J48" s="18">
        <v>6.5000000000000002E-2</v>
      </c>
      <c r="K48" s="156">
        <f t="shared" si="19"/>
        <v>6.9833333333333344E-2</v>
      </c>
      <c r="L48" s="156">
        <f t="shared" si="20"/>
        <v>8.7029102568959127E-2</v>
      </c>
      <c r="M48" s="10">
        <f t="shared" si="21"/>
        <v>9.1913997159314254E-2</v>
      </c>
      <c r="N48" s="156">
        <f t="shared" si="22"/>
        <v>9.7135781031762805E-2</v>
      </c>
      <c r="P48" s="160">
        <f t="shared" si="23"/>
        <v>8.7029102568959127E-2</v>
      </c>
      <c r="Q48" s="160">
        <f t="shared" si="24"/>
        <v>9.1913997159314254E-2</v>
      </c>
      <c r="R48" s="160">
        <f t="shared" si="25"/>
        <v>9.7135781031762805E-2</v>
      </c>
      <c r="T48" s="184"/>
    </row>
    <row r="49" spans="1:20">
      <c r="B49" s="8" t="s">
        <v>16</v>
      </c>
      <c r="C49" s="9" t="s">
        <v>17</v>
      </c>
      <c r="D49" s="178">
        <v>0.75</v>
      </c>
      <c r="E49" s="178">
        <v>40.668888888888894</v>
      </c>
      <c r="F49" s="18">
        <f t="shared" si="17"/>
        <v>1.844161521228348E-2</v>
      </c>
      <c r="G49" s="18">
        <f t="shared" si="18"/>
        <v>1.9249972679088574E-2</v>
      </c>
      <c r="H49" s="10">
        <v>9.5000000000000001E-2</v>
      </c>
      <c r="I49" s="10">
        <v>9.8000000000000004E-2</v>
      </c>
      <c r="J49" s="10">
        <v>7.0000000000000007E-2</v>
      </c>
      <c r="K49" s="156">
        <f t="shared" si="19"/>
        <v>8.7666666666666671E-2</v>
      </c>
      <c r="L49" s="156">
        <f t="shared" si="20"/>
        <v>8.9087071744713406E-2</v>
      </c>
      <c r="M49" s="10">
        <f t="shared" si="21"/>
        <v>0.10691663934575524</v>
      </c>
      <c r="N49" s="156">
        <f t="shared" si="22"/>
        <v>0.11734525435768538</v>
      </c>
      <c r="P49" s="160">
        <f t="shared" si="23"/>
        <v>8.9087071744713406E-2</v>
      </c>
      <c r="Q49" s="160">
        <f t="shared" si="24"/>
        <v>0.10691663934575524</v>
      </c>
      <c r="R49" s="160">
        <f t="shared" si="25"/>
        <v>0.11734525435768538</v>
      </c>
      <c r="T49" s="8"/>
    </row>
    <row r="50" spans="1:20">
      <c r="B50" s="8" t="s">
        <v>18</v>
      </c>
      <c r="C50" s="9" t="s">
        <v>19</v>
      </c>
      <c r="D50" s="178">
        <v>0.89500000000000002</v>
      </c>
      <c r="E50" s="178">
        <v>44.823333333333323</v>
      </c>
      <c r="F50" s="18">
        <f t="shared" si="17"/>
        <v>1.9967278946977026E-2</v>
      </c>
      <c r="G50" s="18">
        <f t="shared" si="18"/>
        <v>2.0501403658808662E-2</v>
      </c>
      <c r="H50" s="10">
        <v>0.08</v>
      </c>
      <c r="I50" s="10">
        <v>2.7E-2</v>
      </c>
      <c r="J50" s="10" t="s">
        <v>108</v>
      </c>
      <c r="K50" s="156">
        <f t="shared" si="19"/>
        <v>5.3499999999999999E-2</v>
      </c>
      <c r="L50" s="156">
        <f t="shared" si="20"/>
        <v>4.7236837212761215E-2</v>
      </c>
      <c r="M50" s="10">
        <f t="shared" si="21"/>
        <v>7.4001403658808668E-2</v>
      </c>
      <c r="N50" s="156">
        <f t="shared" si="22"/>
        <v>0.10076597010485611</v>
      </c>
      <c r="P50" s="160" t="str">
        <f t="shared" si="23"/>
        <v/>
      </c>
      <c r="Q50" s="160">
        <f t="shared" si="24"/>
        <v>7.4001403658808668E-2</v>
      </c>
      <c r="R50" s="160">
        <f t="shared" si="25"/>
        <v>0.10076597010485611</v>
      </c>
      <c r="T50" s="8"/>
    </row>
    <row r="51" spans="1:20">
      <c r="B51" s="173" t="s">
        <v>1163</v>
      </c>
      <c r="C51" s="174" t="s">
        <v>1164</v>
      </c>
      <c r="D51" s="183">
        <v>1.17</v>
      </c>
      <c r="E51" s="183">
        <v>45.214444444444446</v>
      </c>
      <c r="F51" s="18">
        <f t="shared" si="17"/>
        <v>2.5876686407981714E-2</v>
      </c>
      <c r="G51" s="18">
        <f t="shared" si="18"/>
        <v>2.6894502740028997E-2</v>
      </c>
      <c r="H51" s="166">
        <v>9.5000000000000001E-2</v>
      </c>
      <c r="I51" s="166">
        <v>7.0999999999999994E-2</v>
      </c>
      <c r="J51" s="18">
        <v>7.0000000000000007E-2</v>
      </c>
      <c r="K51" s="156">
        <f t="shared" si="19"/>
        <v>7.8666666666666663E-2</v>
      </c>
      <c r="L51" s="156">
        <f t="shared" si="20"/>
        <v>9.6782370432261081E-2</v>
      </c>
      <c r="M51" s="10">
        <f t="shared" si="21"/>
        <v>0.10556116940669566</v>
      </c>
      <c r="N51" s="156">
        <f t="shared" si="22"/>
        <v>0.12210582901236085</v>
      </c>
      <c r="P51" s="160">
        <f t="shared" si="23"/>
        <v>9.6782370432261081E-2</v>
      </c>
      <c r="Q51" s="160">
        <f t="shared" si="24"/>
        <v>0.10556116940669566</v>
      </c>
      <c r="R51" s="160">
        <f t="shared" si="25"/>
        <v>0.12210582901236085</v>
      </c>
      <c r="T51" s="173"/>
    </row>
    <row r="52" spans="1:20">
      <c r="B52" s="173" t="s">
        <v>1165</v>
      </c>
      <c r="C52" s="174" t="s">
        <v>1166</v>
      </c>
      <c r="D52" s="183">
        <v>1.89</v>
      </c>
      <c r="E52" s="183">
        <v>63.817777777777792</v>
      </c>
      <c r="F52" s="18">
        <f t="shared" si="17"/>
        <v>2.9615572115049785E-2</v>
      </c>
      <c r="G52" s="18">
        <f t="shared" si="18"/>
        <v>3.1555392088585543E-2</v>
      </c>
      <c r="H52" s="166">
        <v>0.30499999999999999</v>
      </c>
      <c r="I52" s="166">
        <v>4.4999999999999998E-2</v>
      </c>
      <c r="J52" s="18">
        <v>4.2999999999999997E-2</v>
      </c>
      <c r="K52" s="156">
        <f t="shared" si="19"/>
        <v>0.13099999999999998</v>
      </c>
      <c r="L52" s="156">
        <f t="shared" si="20"/>
        <v>7.3252306915523355E-2</v>
      </c>
      <c r="M52" s="10">
        <f t="shared" si="21"/>
        <v>0.16255539208858552</v>
      </c>
      <c r="N52" s="156">
        <f t="shared" si="22"/>
        <v>0.33913194686259485</v>
      </c>
      <c r="P52" s="160">
        <f t="shared" si="23"/>
        <v>7.3252306915523355E-2</v>
      </c>
      <c r="Q52" s="160">
        <f t="shared" si="24"/>
        <v>0.16255539208858552</v>
      </c>
      <c r="R52" s="160">
        <f t="shared" si="25"/>
        <v>0.33913194686259485</v>
      </c>
      <c r="T52" s="173"/>
    </row>
    <row r="53" spans="1:20">
      <c r="B53" s="173" t="s">
        <v>1167</v>
      </c>
      <c r="C53" s="174" t="s">
        <v>1168</v>
      </c>
      <c r="D53" s="183">
        <v>1.84</v>
      </c>
      <c r="E53" s="183">
        <v>76.734777777777765</v>
      </c>
      <c r="F53" s="18">
        <f t="shared" si="17"/>
        <v>2.3978697186412656E-2</v>
      </c>
      <c r="G53" s="18">
        <f t="shared" si="18"/>
        <v>2.4845926734654581E-2</v>
      </c>
      <c r="H53" s="166">
        <v>0.105</v>
      </c>
      <c r="I53" s="166">
        <v>5.5E-2</v>
      </c>
      <c r="J53" s="18">
        <v>5.7000000000000002E-2</v>
      </c>
      <c r="K53" s="156">
        <f t="shared" si="19"/>
        <v>7.2333333333333333E-2</v>
      </c>
      <c r="L53" s="156">
        <f t="shared" si="20"/>
        <v>7.9638111359039004E-2</v>
      </c>
      <c r="M53" s="10">
        <f t="shared" si="21"/>
        <v>9.717926006798791E-2</v>
      </c>
      <c r="N53" s="156">
        <f t="shared" si="22"/>
        <v>0.13023757878869932</v>
      </c>
      <c r="P53" s="160">
        <f t="shared" si="23"/>
        <v>7.9638111359039004E-2</v>
      </c>
      <c r="Q53" s="160">
        <f t="shared" si="24"/>
        <v>9.717926006798791E-2</v>
      </c>
      <c r="R53" s="160">
        <f t="shared" si="25"/>
        <v>0.13023757878869932</v>
      </c>
      <c r="T53" s="173"/>
    </row>
    <row r="54" spans="1:20">
      <c r="B54" s="173" t="s">
        <v>1169</v>
      </c>
      <c r="C54" s="174" t="s">
        <v>1170</v>
      </c>
      <c r="D54" s="183">
        <v>1.1200000000000001</v>
      </c>
      <c r="E54" s="183">
        <v>33.419000000000004</v>
      </c>
      <c r="F54" s="18">
        <f t="shared" si="17"/>
        <v>3.3513869355755704E-2</v>
      </c>
      <c r="G54" s="18">
        <f>F54*(1+(0.5*K54))</f>
        <v>3.539623168457065E-2</v>
      </c>
      <c r="H54" s="166">
        <v>9.5000000000000001E-2</v>
      </c>
      <c r="I54" s="166">
        <v>0.12</v>
      </c>
      <c r="J54" s="18">
        <v>0.122</v>
      </c>
      <c r="K54" s="156">
        <f t="shared" si="19"/>
        <v>0.11233333333333333</v>
      </c>
      <c r="L54" s="156">
        <f t="shared" si="20"/>
        <v>0.13010577815015412</v>
      </c>
      <c r="M54" s="10">
        <f t="shared" si="21"/>
        <v>0.14772956501790396</v>
      </c>
      <c r="N54" s="156">
        <f t="shared" si="22"/>
        <v>0.15755821538645681</v>
      </c>
      <c r="P54" s="160">
        <f t="shared" si="23"/>
        <v>0.13010577815015412</v>
      </c>
      <c r="Q54" s="160">
        <f t="shared" si="24"/>
        <v>0.14772956501790396</v>
      </c>
      <c r="R54" s="160">
        <f t="shared" si="25"/>
        <v>0.15755821538645681</v>
      </c>
      <c r="T54" s="173"/>
    </row>
    <row r="55" spans="1:20">
      <c r="B55" s="180" t="s">
        <v>1171</v>
      </c>
      <c r="C55" s="181" t="s">
        <v>1172</v>
      </c>
      <c r="D55" s="183">
        <v>2.08</v>
      </c>
      <c r="E55" s="183">
        <v>77.913555555555561</v>
      </c>
      <c r="F55" s="18">
        <f t="shared" si="17"/>
        <v>2.669625311242374E-2</v>
      </c>
      <c r="G55" s="18">
        <f t="shared" si="18"/>
        <v>2.7452646950609078E-2</v>
      </c>
      <c r="H55" s="166">
        <v>0.09</v>
      </c>
      <c r="I55" s="166">
        <v>0.04</v>
      </c>
      <c r="J55" s="18">
        <v>0.04</v>
      </c>
      <c r="K55" s="156">
        <f t="shared" si="19"/>
        <v>5.6666666666666671E-2</v>
      </c>
      <c r="L55" s="156">
        <f t="shared" si="20"/>
        <v>6.7230178174672223E-2</v>
      </c>
      <c r="M55" s="10">
        <f t="shared" si="21"/>
        <v>8.4119313617275746E-2</v>
      </c>
      <c r="N55" s="156">
        <f t="shared" si="22"/>
        <v>0.11789758450248281</v>
      </c>
      <c r="P55" s="160" t="str">
        <f t="shared" si="23"/>
        <v/>
      </c>
      <c r="Q55" s="160">
        <f t="shared" si="24"/>
        <v>8.4119313617275746E-2</v>
      </c>
      <c r="R55" s="160">
        <f t="shared" si="25"/>
        <v>0.11789758450248281</v>
      </c>
      <c r="T55" s="180"/>
    </row>
    <row r="56" spans="1:20">
      <c r="B56" s="173" t="s">
        <v>1161</v>
      </c>
      <c r="C56" s="174" t="s">
        <v>1162</v>
      </c>
      <c r="D56" s="183">
        <v>2.25</v>
      </c>
      <c r="E56" s="183">
        <v>72.58</v>
      </c>
      <c r="F56" s="18">
        <f t="shared" si="17"/>
        <v>3.1000275558004962E-2</v>
      </c>
      <c r="G56" s="18">
        <f t="shared" si="18"/>
        <v>3.1776832460732984E-2</v>
      </c>
      <c r="H56" s="166">
        <v>7.4999999999999997E-2</v>
      </c>
      <c r="I56" s="166">
        <v>3.5299999999999998E-2</v>
      </c>
      <c r="J56" s="18">
        <v>0.04</v>
      </c>
      <c r="K56" s="156">
        <f t="shared" si="19"/>
        <v>5.0099999999999999E-2</v>
      </c>
      <c r="L56" s="156">
        <f t="shared" si="20"/>
        <v>6.6847430421603737E-2</v>
      </c>
      <c r="M56" s="10">
        <f t="shared" si="21"/>
        <v>8.187683246073299E-2</v>
      </c>
      <c r="N56" s="156">
        <f t="shared" si="22"/>
        <v>0.10716278589143015</v>
      </c>
      <c r="P56" s="160" t="str">
        <f t="shared" si="23"/>
        <v/>
      </c>
      <c r="Q56" s="160">
        <f t="shared" si="24"/>
        <v>8.187683246073299E-2</v>
      </c>
      <c r="R56" s="160">
        <f t="shared" si="25"/>
        <v>0.10716278589143015</v>
      </c>
      <c r="T56" s="173"/>
    </row>
    <row r="57" spans="1:20" ht="13.5" thickBot="1">
      <c r="B57" s="8" t="s">
        <v>20</v>
      </c>
      <c r="C57" s="9" t="s">
        <v>21</v>
      </c>
      <c r="D57" s="178">
        <v>0.66639999999999999</v>
      </c>
      <c r="E57" s="178">
        <v>31.22194444444445</v>
      </c>
      <c r="F57" s="18">
        <f t="shared" si="17"/>
        <v>2.1343962134894433E-2</v>
      </c>
      <c r="G57" s="18">
        <f t="shared" si="18"/>
        <v>2.2085664819082015E-2</v>
      </c>
      <c r="H57" s="10">
        <v>0.09</v>
      </c>
      <c r="I57" s="10">
        <v>4.9000000000000002E-2</v>
      </c>
      <c r="J57" s="10" t="s">
        <v>108</v>
      </c>
      <c r="K57" s="156">
        <f t="shared" si="19"/>
        <v>6.9500000000000006E-2</v>
      </c>
      <c r="L57" s="156">
        <f t="shared" si="20"/>
        <v>7.0866889207199343E-2</v>
      </c>
      <c r="M57" s="10">
        <f t="shared" si="21"/>
        <v>9.1585664819082022E-2</v>
      </c>
      <c r="N57" s="156">
        <f t="shared" si="22"/>
        <v>0.11230444043096469</v>
      </c>
      <c r="P57" s="160">
        <f t="shared" si="23"/>
        <v>7.0866889207199343E-2</v>
      </c>
      <c r="Q57" s="160">
        <f t="shared" si="24"/>
        <v>9.1585664819082022E-2</v>
      </c>
      <c r="R57" s="160">
        <f t="shared" si="25"/>
        <v>0.11230444043096469</v>
      </c>
      <c r="T57" s="8"/>
    </row>
    <row r="58" spans="1:20">
      <c r="A58" s="11" t="s">
        <v>1156</v>
      </c>
      <c r="B58" s="11"/>
      <c r="C58" s="12"/>
      <c r="D58" s="12"/>
      <c r="E58" s="12"/>
      <c r="F58" s="14">
        <f t="shared" ref="F58:N58" si="26">MEDIAN(F46:F57)</f>
        <v>2.2661329660653547E-2</v>
      </c>
      <c r="G58" s="14">
        <f t="shared" si="26"/>
        <v>2.3465795776868296E-2</v>
      </c>
      <c r="H58" s="14">
        <f t="shared" si="26"/>
        <v>9.2499999999999999E-2</v>
      </c>
      <c r="I58" s="14">
        <f t="shared" si="26"/>
        <v>5.2000000000000005E-2</v>
      </c>
      <c r="J58" s="14">
        <f t="shared" si="26"/>
        <v>6.25E-2</v>
      </c>
      <c r="K58" s="14">
        <f t="shared" si="26"/>
        <v>7.1083333333333332E-2</v>
      </c>
      <c r="L58" s="14">
        <f t="shared" si="26"/>
        <v>7.6445209137281173E-2</v>
      </c>
      <c r="M58" s="14">
        <f t="shared" si="26"/>
        <v>9.4546628613651082E-2</v>
      </c>
      <c r="N58" s="14">
        <f t="shared" si="26"/>
        <v>0.11762141943008408</v>
      </c>
      <c r="O58" s="162"/>
      <c r="P58" s="14">
        <f>MEDIAN(P46:P57)</f>
        <v>8.8058087156836273E-2</v>
      </c>
      <c r="Q58" s="14">
        <f>MEDIAN(Q46:Q57)</f>
        <v>9.4546628613651082E-2</v>
      </c>
      <c r="R58" s="14">
        <f>MEDIAN(R46:R57)</f>
        <v>0.11762141943008408</v>
      </c>
    </row>
    <row r="59" spans="1:20">
      <c r="A59" s="15"/>
      <c r="B59" s="16" t="s">
        <v>1157</v>
      </c>
      <c r="D59" s="4"/>
      <c r="E59" s="4"/>
      <c r="F59" s="18">
        <f>IFERROR(MEDIAN(F46,F48:F57), "n/a")</f>
        <v>2.3978697186412656E-2</v>
      </c>
      <c r="G59" s="18">
        <f t="shared" ref="G59:J59" si="27">IFERROR(MEDIAN(G46,G48:G57), "n/a")</f>
        <v>2.4845926734654581E-2</v>
      </c>
      <c r="H59" s="18">
        <f t="shared" si="27"/>
        <v>0.09</v>
      </c>
      <c r="I59" s="18">
        <f t="shared" si="27"/>
        <v>4.9000000000000002E-2</v>
      </c>
      <c r="J59" s="18">
        <f t="shared" si="27"/>
        <v>0.06</v>
      </c>
      <c r="K59" s="18">
        <f>MEDIAN(K46,K48:K57)</f>
        <v>6.9833333333333344E-2</v>
      </c>
      <c r="L59" s="18">
        <f t="shared" ref="L59:R59" si="28">MEDIAN(L46,L48:L57)</f>
        <v>7.3252306915523355E-2</v>
      </c>
      <c r="M59" s="18">
        <f t="shared" si="28"/>
        <v>9.1913997159314254E-2</v>
      </c>
      <c r="N59" s="18">
        <f t="shared" si="28"/>
        <v>0.11734525435768538</v>
      </c>
      <c r="O59" s="18"/>
      <c r="P59" s="18">
        <f t="shared" si="28"/>
        <v>8.7029102568959127E-2</v>
      </c>
      <c r="Q59" s="18">
        <f t="shared" si="28"/>
        <v>9.1913997159314254E-2</v>
      </c>
      <c r="R59" s="18">
        <f t="shared" si="28"/>
        <v>0.11734525435768538</v>
      </c>
    </row>
    <row r="60" spans="1:20">
      <c r="A60" s="15"/>
      <c r="B60"/>
      <c r="C60"/>
      <c r="D60"/>
      <c r="E60"/>
      <c r="F60"/>
      <c r="G60"/>
      <c r="H60" s="18"/>
      <c r="I60" s="18"/>
      <c r="J60" s="18"/>
      <c r="K60" s="18"/>
      <c r="L60" s="18"/>
      <c r="M60" s="18"/>
      <c r="N60" s="18"/>
    </row>
    <row r="61" spans="1:20">
      <c r="A61" s="3"/>
      <c r="B61" s="92" t="s">
        <v>33</v>
      </c>
      <c r="C61"/>
      <c r="D61"/>
      <c r="E61"/>
      <c r="F61"/>
      <c r="G61"/>
      <c r="H61" s="18"/>
      <c r="I61" s="18"/>
      <c r="J61" s="18"/>
      <c r="K61" s="18"/>
      <c r="L61" s="18"/>
      <c r="M61" s="18"/>
      <c r="N61" s="18"/>
    </row>
    <row r="62" spans="1:20">
      <c r="A62" s="3"/>
      <c r="B62" t="s">
        <v>971</v>
      </c>
      <c r="C62"/>
      <c r="D62"/>
      <c r="E62"/>
      <c r="F62"/>
      <c r="G62"/>
      <c r="H62" s="18"/>
      <c r="I62" s="18"/>
      <c r="J62" s="18"/>
      <c r="K62" s="18"/>
      <c r="L62" s="18"/>
      <c r="M62" s="18"/>
      <c r="N62" s="18"/>
    </row>
    <row r="63" spans="1:20">
      <c r="A63" s="3"/>
      <c r="B63" s="19" t="s">
        <v>1141</v>
      </c>
      <c r="C63"/>
      <c r="D63"/>
      <c r="E63"/>
      <c r="F63"/>
      <c r="G63"/>
      <c r="H63" s="18"/>
      <c r="I63" s="18"/>
      <c r="J63" s="18"/>
      <c r="K63" s="18"/>
      <c r="L63" s="18"/>
      <c r="M63" s="18"/>
      <c r="N63" s="18"/>
    </row>
    <row r="64" spans="1:20">
      <c r="A64" s="3"/>
      <c r="B64" t="s">
        <v>972</v>
      </c>
      <c r="C64"/>
      <c r="D64"/>
      <c r="E64"/>
      <c r="F64"/>
      <c r="G64"/>
      <c r="H64" s="18"/>
      <c r="I64" s="18"/>
      <c r="J64" s="18"/>
      <c r="K64" s="18"/>
      <c r="L64" s="18"/>
      <c r="M64" s="18"/>
      <c r="N64" s="18"/>
    </row>
    <row r="65" spans="1:18">
      <c r="A65" s="3"/>
      <c r="B65" t="s">
        <v>1221</v>
      </c>
      <c r="C65"/>
      <c r="D65"/>
      <c r="E65"/>
      <c r="F65"/>
      <c r="G65"/>
      <c r="H65" s="18"/>
      <c r="I65" s="18"/>
      <c r="J65" s="18"/>
      <c r="K65" s="18"/>
      <c r="L65" s="18"/>
      <c r="M65" s="18"/>
      <c r="N65" s="18"/>
    </row>
    <row r="66" spans="1:18">
      <c r="A66" s="3"/>
      <c r="B66" t="s">
        <v>973</v>
      </c>
      <c r="C66"/>
      <c r="D66"/>
      <c r="E66"/>
      <c r="F66"/>
      <c r="G66"/>
      <c r="H66" s="18"/>
      <c r="I66" s="18"/>
      <c r="J66" s="18"/>
      <c r="K66" s="18"/>
      <c r="L66" s="18"/>
      <c r="M66" s="18"/>
      <c r="N66" s="18"/>
    </row>
    <row r="67" spans="1:18">
      <c r="A67" s="3"/>
      <c r="B67" t="s">
        <v>974</v>
      </c>
      <c r="C67"/>
      <c r="D67"/>
      <c r="E67"/>
      <c r="F67"/>
      <c r="G67"/>
      <c r="H67" s="18"/>
      <c r="I67" s="18"/>
      <c r="J67" s="18"/>
      <c r="K67" s="18"/>
      <c r="L67" s="18"/>
      <c r="M67" s="18"/>
      <c r="N67" s="18"/>
    </row>
    <row r="68" spans="1:18">
      <c r="A68" s="3"/>
      <c r="B68" s="102" t="s">
        <v>975</v>
      </c>
      <c r="C68"/>
      <c r="D68"/>
      <c r="E68"/>
      <c r="F68"/>
      <c r="G68"/>
      <c r="H68" s="18"/>
      <c r="I68" s="18"/>
      <c r="J68" s="18"/>
      <c r="K68" s="18"/>
      <c r="L68" s="18"/>
      <c r="M68" s="18"/>
      <c r="N68" s="18"/>
    </row>
    <row r="69" spans="1:18">
      <c r="A69" s="3"/>
      <c r="B69" s="4" t="s">
        <v>1148</v>
      </c>
      <c r="D69" s="4"/>
      <c r="E69" s="4"/>
      <c r="H69" s="4"/>
      <c r="I69" s="4"/>
      <c r="J69" s="4"/>
    </row>
    <row r="70" spans="1:18">
      <c r="A70" s="3"/>
      <c r="B70" s="4" t="s">
        <v>1149</v>
      </c>
      <c r="C70" s="19"/>
      <c r="D70" s="8"/>
      <c r="E70" s="8"/>
      <c r="F70" s="5"/>
      <c r="H70" s="4"/>
      <c r="I70" s="4"/>
      <c r="J70" s="4"/>
    </row>
    <row r="71" spans="1:18">
      <c r="A71" s="3"/>
      <c r="B71" s="209" t="s">
        <v>1150</v>
      </c>
      <c r="C71" s="19"/>
      <c r="D71" s="8"/>
      <c r="E71" s="8"/>
      <c r="F71" s="5"/>
      <c r="H71" s="4"/>
      <c r="I71" s="4"/>
      <c r="J71" s="4"/>
    </row>
    <row r="72" spans="1:18">
      <c r="A72" s="3"/>
      <c r="B72" s="4" t="s">
        <v>1151</v>
      </c>
      <c r="C72" s="19"/>
      <c r="D72" s="8"/>
      <c r="E72" s="8"/>
      <c r="F72" s="5"/>
      <c r="H72" s="4"/>
      <c r="I72" s="4"/>
      <c r="J72" s="4"/>
    </row>
    <row r="73" spans="1:18">
      <c r="A73" s="3"/>
      <c r="B73" s="4" t="s">
        <v>1176</v>
      </c>
      <c r="C73" s="19"/>
      <c r="D73" s="8"/>
      <c r="E73" s="8"/>
      <c r="F73" s="5"/>
      <c r="H73" s="4"/>
      <c r="I73" s="4"/>
      <c r="J73" s="4"/>
    </row>
    <row r="74" spans="1:18">
      <c r="A74" s="3"/>
      <c r="B74" s="4" t="s">
        <v>1177</v>
      </c>
      <c r="C74" s="19"/>
      <c r="D74" s="8"/>
      <c r="E74" s="8"/>
      <c r="F74" s="5"/>
      <c r="H74" s="4"/>
      <c r="I74" s="4"/>
      <c r="J74" s="4"/>
    </row>
    <row r="75" spans="1:18">
      <c r="A75" s="3"/>
      <c r="B75" s="4" t="s">
        <v>1178</v>
      </c>
      <c r="C75" s="19"/>
      <c r="D75" s="8"/>
      <c r="E75" s="8"/>
      <c r="F75" s="5"/>
      <c r="H75" s="4"/>
      <c r="I75" s="4"/>
      <c r="J75" s="4"/>
    </row>
    <row r="76" spans="1:18">
      <c r="A76" s="20"/>
      <c r="B76" s="19"/>
      <c r="C76" s="8"/>
      <c r="D76" s="8"/>
      <c r="E76" s="8"/>
      <c r="F76" s="5"/>
      <c r="H76" s="4"/>
      <c r="I76" s="4"/>
      <c r="J76" s="4"/>
    </row>
    <row r="77" spans="1:18">
      <c r="H77" s="4"/>
      <c r="I77" s="4"/>
      <c r="J77" s="4"/>
      <c r="N77" s="157"/>
    </row>
    <row r="78" spans="1:18">
      <c r="A78" s="1" t="s">
        <v>1200</v>
      </c>
      <c r="B78" s="1"/>
      <c r="C78" s="1"/>
      <c r="D78" s="1"/>
      <c r="E78" s="1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D79" s="4"/>
      <c r="E79" s="4"/>
      <c r="H79" s="4"/>
      <c r="I79" s="4"/>
      <c r="J79" s="4"/>
    </row>
    <row r="80" spans="1:18" ht="13.5" thickBot="1">
      <c r="A80" s="8"/>
      <c r="B80" s="141"/>
      <c r="C80" s="141"/>
      <c r="D80" s="142">
        <v>1</v>
      </c>
      <c r="E80" s="142">
        <v>2</v>
      </c>
      <c r="F80" s="142">
        <v>3</v>
      </c>
      <c r="G80" s="142">
        <v>4</v>
      </c>
      <c r="H80" s="142">
        <v>5</v>
      </c>
      <c r="I80" s="142">
        <v>6</v>
      </c>
      <c r="J80" s="142">
        <f>I80+1</f>
        <v>7</v>
      </c>
      <c r="K80" s="142">
        <f t="shared" ref="K80:Q80" si="29">J80+1</f>
        <v>8</v>
      </c>
      <c r="L80" s="142">
        <f t="shared" si="29"/>
        <v>9</v>
      </c>
      <c r="M80" s="142">
        <f t="shared" si="29"/>
        <v>10</v>
      </c>
      <c r="N80" s="142">
        <f t="shared" si="29"/>
        <v>11</v>
      </c>
      <c r="O80" s="142"/>
      <c r="P80" s="142">
        <f>N80+1</f>
        <v>12</v>
      </c>
      <c r="Q80" s="142">
        <f t="shared" si="29"/>
        <v>13</v>
      </c>
      <c r="R80" s="142">
        <f>Q80+1</f>
        <v>14</v>
      </c>
    </row>
    <row r="81" spans="1:21" ht="13.5" thickTop="1">
      <c r="A81" s="247"/>
      <c r="B81" s="8"/>
      <c r="C81" s="8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P81" s="231" t="s">
        <v>1106</v>
      </c>
      <c r="Q81" s="231"/>
      <c r="R81" s="231"/>
    </row>
    <row r="82" spans="1:21" ht="51">
      <c r="A82" s="136" t="s">
        <v>1</v>
      </c>
      <c r="B82" s="136"/>
      <c r="C82" s="92"/>
      <c r="D82" s="137" t="s">
        <v>2</v>
      </c>
      <c r="E82" s="138" t="s">
        <v>3</v>
      </c>
      <c r="F82" s="139" t="s">
        <v>4</v>
      </c>
      <c r="G82" s="139" t="s">
        <v>5</v>
      </c>
      <c r="H82" s="138" t="s">
        <v>6</v>
      </c>
      <c r="I82" s="138" t="s">
        <v>7</v>
      </c>
      <c r="J82" s="138" t="s">
        <v>8</v>
      </c>
      <c r="K82" s="137" t="s">
        <v>9</v>
      </c>
      <c r="L82" s="149" t="s">
        <v>10</v>
      </c>
      <c r="M82" s="138" t="s">
        <v>11</v>
      </c>
      <c r="N82" s="149" t="s">
        <v>12</v>
      </c>
      <c r="O82" s="158">
        <v>7.0000000000000007E-2</v>
      </c>
      <c r="P82" s="149" t="s">
        <v>10</v>
      </c>
      <c r="Q82" s="138" t="s">
        <v>11</v>
      </c>
      <c r="R82" s="149" t="s">
        <v>12</v>
      </c>
    </row>
    <row r="83" spans="1:21">
      <c r="D83" s="124"/>
      <c r="E83" s="124"/>
      <c r="I83" s="4"/>
      <c r="J83" s="4"/>
      <c r="O83" s="159"/>
      <c r="P83" s="8"/>
      <c r="Q83" s="8"/>
      <c r="R83" s="8"/>
      <c r="S83" s="5"/>
      <c r="T83" s="5"/>
      <c r="U83" s="5"/>
    </row>
    <row r="84" spans="1:21">
      <c r="B84" s="8" t="s">
        <v>13</v>
      </c>
      <c r="C84" s="9" t="s">
        <v>14</v>
      </c>
      <c r="D84" s="178">
        <v>1.1000000000000001</v>
      </c>
      <c r="E84" s="178">
        <v>56.581444444444465</v>
      </c>
      <c r="F84" s="18">
        <f t="shared" ref="F84:F95" si="30">D84/E84</f>
        <v>1.9441002448780807E-2</v>
      </c>
      <c r="G84" s="18">
        <f t="shared" ref="G84:G95" si="31">F84*(1+(0.5*K84))</f>
        <v>1.9959429180748292E-2</v>
      </c>
      <c r="H84" s="10">
        <v>0.06</v>
      </c>
      <c r="I84" s="10">
        <v>0.04</v>
      </c>
      <c r="J84" s="10">
        <v>0.06</v>
      </c>
      <c r="K84" s="156">
        <f>AVERAGE(H84:J84)</f>
        <v>5.3333333333333337E-2</v>
      </c>
      <c r="L84" s="165">
        <f>F84*(1+0.5*MIN(H84:J84))+MIN(H84:J84)</f>
        <v>5.9829822497756424E-2</v>
      </c>
      <c r="M84" s="10">
        <f>G84+K84</f>
        <v>7.3292762514081622E-2</v>
      </c>
      <c r="N84" s="165">
        <f>F84*(1+0.5*MAX(H84:J84))+MAX(H84:J84)</f>
        <v>8.0024232522244221E-2</v>
      </c>
      <c r="P84" s="160" t="str">
        <f>IF(L84&lt;$O$6,"",L84)</f>
        <v/>
      </c>
      <c r="Q84" s="160">
        <f>IF(M84&lt;$O$6,"",M84)</f>
        <v>7.3292762514081622E-2</v>
      </c>
      <c r="R84" s="160">
        <f>IF(N84&lt;$O$6,"",N84)</f>
        <v>8.0024232522244221E-2</v>
      </c>
    </row>
    <row r="85" spans="1:21">
      <c r="B85" s="8" t="s">
        <v>25</v>
      </c>
      <c r="C85" s="9" t="s">
        <v>15</v>
      </c>
      <c r="D85" s="178">
        <v>1.82</v>
      </c>
      <c r="E85" s="178">
        <v>83.978388888888887</v>
      </c>
      <c r="F85" s="18">
        <f t="shared" si="30"/>
        <v>2.1672242395695721E-2</v>
      </c>
      <c r="G85" s="18">
        <f t="shared" si="31"/>
        <v>2.2607760859109916E-2</v>
      </c>
      <c r="H85" s="10">
        <v>0.1</v>
      </c>
      <c r="I85" s="10">
        <v>8.1000000000000003E-2</v>
      </c>
      <c r="J85" s="10">
        <v>7.8E-2</v>
      </c>
      <c r="K85" s="156">
        <f t="shared" ref="K85:K94" si="32">AVERAGE(H85:J85)</f>
        <v>8.6333333333333331E-2</v>
      </c>
      <c r="L85" s="165">
        <f t="shared" ref="L85:L95" si="33">F85*(1+0.5*MIN(H85:J85))+MIN(H85:J85)</f>
        <v>0.10051745984912785</v>
      </c>
      <c r="M85" s="10">
        <f t="shared" ref="M85:M95" si="34">G85+K85</f>
        <v>0.10894109419244324</v>
      </c>
      <c r="N85" s="165">
        <f t="shared" ref="N85:N95" si="35">F85*(1+0.5*MAX(H85:J85))+MAX(H85:J85)</f>
        <v>0.12275585451548052</v>
      </c>
      <c r="P85" s="160">
        <f t="shared" ref="P85:P95" si="36">IF(L85&lt;$O$6,"",L85)</f>
        <v>0.10051745984912785</v>
      </c>
      <c r="Q85" s="160">
        <f t="shared" ref="Q85:Q95" si="37">IF(M85&lt;$O$6,"",M85)</f>
        <v>0.10894109419244324</v>
      </c>
      <c r="R85" s="160">
        <f t="shared" ref="R85:R95" si="38">IF(N85&lt;$O$6,"",N85)</f>
        <v>0.12275585451548052</v>
      </c>
    </row>
    <row r="86" spans="1:21">
      <c r="B86" s="173" t="s">
        <v>1159</v>
      </c>
      <c r="C86" s="174" t="s">
        <v>1160</v>
      </c>
      <c r="D86" s="183">
        <v>1.94</v>
      </c>
      <c r="E86" s="183">
        <v>86.984277777777777</v>
      </c>
      <c r="F86" s="18">
        <f t="shared" si="30"/>
        <v>2.2302881044275562E-2</v>
      </c>
      <c r="G86" s="18">
        <f t="shared" si="31"/>
        <v>2.3081623307404851E-2</v>
      </c>
      <c r="H86" s="10">
        <v>7.4999999999999997E-2</v>
      </c>
      <c r="I86" s="10">
        <v>6.9500000000000006E-2</v>
      </c>
      <c r="J86" s="10">
        <v>6.5000000000000002E-2</v>
      </c>
      <c r="K86" s="156">
        <f t="shared" si="32"/>
        <v>6.9833333333333344E-2</v>
      </c>
      <c r="L86" s="165">
        <f t="shared" si="33"/>
        <v>8.8027724678214514E-2</v>
      </c>
      <c r="M86" s="10">
        <f t="shared" si="34"/>
        <v>9.2914956640738192E-2</v>
      </c>
      <c r="N86" s="165">
        <f t="shared" si="35"/>
        <v>9.81392390834359E-2</v>
      </c>
      <c r="P86" s="160">
        <f t="shared" si="36"/>
        <v>8.8027724678214514E-2</v>
      </c>
      <c r="Q86" s="160">
        <f t="shared" si="37"/>
        <v>9.2914956640738192E-2</v>
      </c>
      <c r="R86" s="160">
        <f t="shared" si="38"/>
        <v>9.81392390834359E-2</v>
      </c>
    </row>
    <row r="87" spans="1:21">
      <c r="B87" s="8" t="s">
        <v>16</v>
      </c>
      <c r="C87" s="9" t="s">
        <v>17</v>
      </c>
      <c r="D87" s="178">
        <v>0.75</v>
      </c>
      <c r="E87" s="178">
        <v>39.864722222222227</v>
      </c>
      <c r="F87" s="18">
        <f t="shared" si="30"/>
        <v>1.881362664009532E-2</v>
      </c>
      <c r="G87" s="18">
        <f t="shared" si="31"/>
        <v>1.9638290607819499E-2</v>
      </c>
      <c r="H87" s="10">
        <v>9.5000000000000001E-2</v>
      </c>
      <c r="I87" s="10">
        <v>9.8000000000000004E-2</v>
      </c>
      <c r="J87" s="10">
        <v>7.0000000000000007E-2</v>
      </c>
      <c r="K87" s="156">
        <f t="shared" si="32"/>
        <v>8.7666666666666671E-2</v>
      </c>
      <c r="L87" s="165">
        <f t="shared" si="33"/>
        <v>8.9472103572498657E-2</v>
      </c>
      <c r="M87" s="10">
        <f t="shared" si="34"/>
        <v>0.10730495727448616</v>
      </c>
      <c r="N87" s="165">
        <f t="shared" si="35"/>
        <v>0.11773549434545999</v>
      </c>
      <c r="P87" s="160">
        <f t="shared" si="36"/>
        <v>8.9472103572498657E-2</v>
      </c>
      <c r="Q87" s="160">
        <f t="shared" si="37"/>
        <v>0.10730495727448616</v>
      </c>
      <c r="R87" s="160">
        <f t="shared" si="38"/>
        <v>0.11773549434545999</v>
      </c>
    </row>
    <row r="88" spans="1:21">
      <c r="B88" s="8" t="s">
        <v>18</v>
      </c>
      <c r="C88" s="9" t="s">
        <v>19</v>
      </c>
      <c r="D88" s="178">
        <v>0.89500000000000002</v>
      </c>
      <c r="E88" s="178">
        <v>41.549777777777734</v>
      </c>
      <c r="F88" s="18">
        <f t="shared" si="30"/>
        <v>2.1540428080909668E-2</v>
      </c>
      <c r="G88" s="18">
        <f t="shared" si="31"/>
        <v>2.2116634532074003E-2</v>
      </c>
      <c r="H88" s="10">
        <v>0.08</v>
      </c>
      <c r="I88" s="10">
        <v>2.7E-2</v>
      </c>
      <c r="J88" s="10" t="s">
        <v>108</v>
      </c>
      <c r="K88" s="156">
        <f t="shared" si="32"/>
        <v>5.3499999999999999E-2</v>
      </c>
      <c r="L88" s="165">
        <f t="shared" si="33"/>
        <v>4.8831223860001952E-2</v>
      </c>
      <c r="M88" s="10">
        <f t="shared" si="34"/>
        <v>7.5616634532073998E-2</v>
      </c>
      <c r="N88" s="165">
        <f t="shared" si="35"/>
        <v>0.10240204520414606</v>
      </c>
      <c r="P88" s="160" t="str">
        <f t="shared" si="36"/>
        <v/>
      </c>
      <c r="Q88" s="160">
        <f t="shared" si="37"/>
        <v>7.5616634532073998E-2</v>
      </c>
      <c r="R88" s="160">
        <f t="shared" si="38"/>
        <v>0.10240204520414606</v>
      </c>
    </row>
    <row r="89" spans="1:21">
      <c r="B89" s="173" t="s">
        <v>1163</v>
      </c>
      <c r="C89" s="174" t="s">
        <v>1164</v>
      </c>
      <c r="D89" s="183">
        <v>1.17</v>
      </c>
      <c r="E89" s="183">
        <v>42.585000000000015</v>
      </c>
      <c r="F89" s="18">
        <f t="shared" si="30"/>
        <v>2.7474462839027814E-2</v>
      </c>
      <c r="G89" s="18">
        <f t="shared" si="31"/>
        <v>2.8555125044029579E-2</v>
      </c>
      <c r="H89" s="10">
        <v>9.5000000000000001E-2</v>
      </c>
      <c r="I89" s="10">
        <v>7.0999999999999994E-2</v>
      </c>
      <c r="J89" s="10">
        <v>7.0000000000000007E-2</v>
      </c>
      <c r="K89" s="156">
        <f t="shared" si="32"/>
        <v>7.8666666666666663E-2</v>
      </c>
      <c r="L89" s="165">
        <f t="shared" si="33"/>
        <v>9.8436069038393789E-2</v>
      </c>
      <c r="M89" s="10">
        <f t="shared" si="34"/>
        <v>0.10722179171069623</v>
      </c>
      <c r="N89" s="165">
        <f t="shared" si="35"/>
        <v>0.12377949982388164</v>
      </c>
      <c r="P89" s="160">
        <f t="shared" si="36"/>
        <v>9.8436069038393789E-2</v>
      </c>
      <c r="Q89" s="160">
        <f t="shared" si="37"/>
        <v>0.10722179171069623</v>
      </c>
      <c r="R89" s="160">
        <f t="shared" si="38"/>
        <v>0.12377949982388164</v>
      </c>
    </row>
    <row r="90" spans="1:21">
      <c r="B90" s="173" t="s">
        <v>1165</v>
      </c>
      <c r="C90" s="174" t="s">
        <v>1166</v>
      </c>
      <c r="D90" s="183">
        <v>1.89</v>
      </c>
      <c r="E90" s="183">
        <v>60.688611111111165</v>
      </c>
      <c r="F90" s="18">
        <f t="shared" si="30"/>
        <v>3.1142581209177969E-2</v>
      </c>
      <c r="G90" s="18">
        <f t="shared" si="31"/>
        <v>3.3182420278379123E-2</v>
      </c>
      <c r="H90" s="10">
        <v>0.30499999999999999</v>
      </c>
      <c r="I90" s="10">
        <v>4.4999999999999998E-2</v>
      </c>
      <c r="J90" s="10">
        <v>4.2999999999999997E-2</v>
      </c>
      <c r="K90" s="156">
        <f t="shared" si="32"/>
        <v>0.13099999999999998</v>
      </c>
      <c r="L90" s="165">
        <f t="shared" si="33"/>
        <v>7.4812146705175303E-2</v>
      </c>
      <c r="M90" s="10">
        <f t="shared" si="34"/>
        <v>0.16418242027837909</v>
      </c>
      <c r="N90" s="165">
        <f t="shared" si="35"/>
        <v>0.34089182484357761</v>
      </c>
      <c r="P90" s="160">
        <f t="shared" si="36"/>
        <v>7.4812146705175303E-2</v>
      </c>
      <c r="Q90" s="160">
        <f t="shared" si="37"/>
        <v>0.16418242027837909</v>
      </c>
      <c r="R90" s="160">
        <f t="shared" si="38"/>
        <v>0.34089182484357761</v>
      </c>
    </row>
    <row r="91" spans="1:21">
      <c r="B91" s="173" t="s">
        <v>1167</v>
      </c>
      <c r="C91" s="174" t="s">
        <v>1168</v>
      </c>
      <c r="D91" s="183">
        <v>1.84</v>
      </c>
      <c r="E91" s="183">
        <v>72.339111111111094</v>
      </c>
      <c r="F91" s="18">
        <f t="shared" si="30"/>
        <v>2.5435756283676274E-2</v>
      </c>
      <c r="G91" s="18">
        <f t="shared" si="31"/>
        <v>2.6355682802602566E-2</v>
      </c>
      <c r="H91" s="10">
        <v>0.105</v>
      </c>
      <c r="I91" s="10">
        <v>5.5E-2</v>
      </c>
      <c r="J91" s="10">
        <v>5.7000000000000002E-2</v>
      </c>
      <c r="K91" s="156">
        <f t="shared" si="32"/>
        <v>7.2333333333333333E-2</v>
      </c>
      <c r="L91" s="165">
        <f t="shared" si="33"/>
        <v>8.1135239581477378E-2</v>
      </c>
      <c r="M91" s="10">
        <f t="shared" si="34"/>
        <v>9.8689016135935892E-2</v>
      </c>
      <c r="N91" s="165">
        <f t="shared" si="35"/>
        <v>0.13177113348856928</v>
      </c>
      <c r="P91" s="160">
        <f t="shared" si="36"/>
        <v>8.1135239581477378E-2</v>
      </c>
      <c r="Q91" s="160">
        <f t="shared" si="37"/>
        <v>9.8689016135935892E-2</v>
      </c>
      <c r="R91" s="160">
        <f t="shared" si="38"/>
        <v>0.13177113348856928</v>
      </c>
    </row>
    <row r="92" spans="1:21">
      <c r="B92" s="173" t="s">
        <v>1169</v>
      </c>
      <c r="C92" s="174" t="s">
        <v>1170</v>
      </c>
      <c r="D92" s="183">
        <v>1.1200000000000001</v>
      </c>
      <c r="E92" s="183">
        <v>31.213166666666655</v>
      </c>
      <c r="F92" s="18">
        <f t="shared" si="30"/>
        <v>3.5882293262992665E-2</v>
      </c>
      <c r="G92" s="18">
        <f t="shared" si="31"/>
        <v>3.7897682067930753E-2</v>
      </c>
      <c r="H92" s="10">
        <v>9.5000000000000001E-2</v>
      </c>
      <c r="I92" s="10">
        <v>0.12</v>
      </c>
      <c r="J92" s="10">
        <v>0.122</v>
      </c>
      <c r="K92" s="156">
        <f t="shared" si="32"/>
        <v>0.11233333333333333</v>
      </c>
      <c r="L92" s="165">
        <f t="shared" si="33"/>
        <v>0.13258670219298482</v>
      </c>
      <c r="M92" s="10">
        <f t="shared" si="34"/>
        <v>0.15023101540126407</v>
      </c>
      <c r="N92" s="165">
        <f t="shared" si="35"/>
        <v>0.1600711131520352</v>
      </c>
      <c r="P92" s="160">
        <f t="shared" si="36"/>
        <v>0.13258670219298482</v>
      </c>
      <c r="Q92" s="160">
        <f t="shared" si="37"/>
        <v>0.15023101540126407</v>
      </c>
      <c r="R92" s="160">
        <f t="shared" si="38"/>
        <v>0.1600711131520352</v>
      </c>
    </row>
    <row r="93" spans="1:21">
      <c r="B93" s="180" t="s">
        <v>1171</v>
      </c>
      <c r="C93" s="181" t="s">
        <v>1172</v>
      </c>
      <c r="D93" s="183">
        <v>2.08</v>
      </c>
      <c r="E93" s="183">
        <v>74.210722222222259</v>
      </c>
      <c r="F93" s="18">
        <f t="shared" si="30"/>
        <v>2.8028294803161855E-2</v>
      </c>
      <c r="G93" s="18">
        <f t="shared" si="31"/>
        <v>2.8822429822584775E-2</v>
      </c>
      <c r="H93" s="10">
        <v>0.09</v>
      </c>
      <c r="I93" s="10">
        <v>0.04</v>
      </c>
      <c r="J93" s="10">
        <v>0.04</v>
      </c>
      <c r="K93" s="156">
        <f t="shared" si="32"/>
        <v>5.6666666666666671E-2</v>
      </c>
      <c r="L93" s="165">
        <f t="shared" si="33"/>
        <v>6.8588860699225096E-2</v>
      </c>
      <c r="M93" s="10">
        <f t="shared" si="34"/>
        <v>8.5489096489251445E-2</v>
      </c>
      <c r="N93" s="165">
        <f t="shared" si="35"/>
        <v>0.11928956806930413</v>
      </c>
      <c r="P93" s="160" t="str">
        <f t="shared" si="36"/>
        <v/>
      </c>
      <c r="Q93" s="160">
        <f t="shared" si="37"/>
        <v>8.5489096489251445E-2</v>
      </c>
      <c r="R93" s="160">
        <f t="shared" si="38"/>
        <v>0.11928956806930413</v>
      </c>
    </row>
    <row r="94" spans="1:21">
      <c r="B94" s="173" t="s">
        <v>1161</v>
      </c>
      <c r="C94" s="174" t="s">
        <v>1162</v>
      </c>
      <c r="D94" s="183">
        <v>2.25</v>
      </c>
      <c r="E94" s="183">
        <v>70.86611111111111</v>
      </c>
      <c r="F94" s="18">
        <f t="shared" si="30"/>
        <v>3.1750013719141733E-2</v>
      </c>
      <c r="G94" s="18">
        <f t="shared" si="31"/>
        <v>3.2545351562806232E-2</v>
      </c>
      <c r="H94" s="10">
        <v>7.4999999999999997E-2</v>
      </c>
      <c r="I94" s="10">
        <v>3.5299999999999998E-2</v>
      </c>
      <c r="J94" s="10">
        <v>0.04</v>
      </c>
      <c r="K94" s="156">
        <f t="shared" si="32"/>
        <v>5.0099999999999999E-2</v>
      </c>
      <c r="L94" s="165">
        <f t="shared" si="33"/>
        <v>6.7610401461284581E-2</v>
      </c>
      <c r="M94" s="10">
        <f t="shared" si="34"/>
        <v>8.2645351562806224E-2</v>
      </c>
      <c r="N94" s="165">
        <f t="shared" si="35"/>
        <v>0.10794063923360955</v>
      </c>
      <c r="P94" s="160" t="str">
        <f t="shared" si="36"/>
        <v/>
      </c>
      <c r="Q94" s="160">
        <f t="shared" si="37"/>
        <v>8.2645351562806224E-2</v>
      </c>
      <c r="R94" s="160">
        <f t="shared" si="38"/>
        <v>0.10794063923360955</v>
      </c>
    </row>
    <row r="95" spans="1:21" ht="13.5" thickBot="1">
      <c r="B95" s="8" t="s">
        <v>20</v>
      </c>
      <c r="C95" s="9" t="s">
        <v>21</v>
      </c>
      <c r="D95" s="178">
        <v>0.66639999999999999</v>
      </c>
      <c r="E95" s="178">
        <v>31.185416666666658</v>
      </c>
      <c r="F95" s="18">
        <f t="shared" si="30"/>
        <v>2.1368962522546602E-2</v>
      </c>
      <c r="G95" s="18">
        <f t="shared" si="31"/>
        <v>2.2111533970205096E-2</v>
      </c>
      <c r="H95" s="10">
        <v>0.09</v>
      </c>
      <c r="I95" s="10">
        <v>4.9000000000000002E-2</v>
      </c>
      <c r="J95" s="10" t="s">
        <v>108</v>
      </c>
      <c r="K95" s="156">
        <f t="shared" ref="K95" si="39">AVERAGE(H95:J95)</f>
        <v>6.9500000000000006E-2</v>
      </c>
      <c r="L95" s="165">
        <f t="shared" si="33"/>
        <v>7.0892502104348998E-2</v>
      </c>
      <c r="M95" s="10">
        <f t="shared" si="34"/>
        <v>9.1611533970205106E-2</v>
      </c>
      <c r="N95" s="165">
        <f t="shared" si="35"/>
        <v>0.11233056583606119</v>
      </c>
      <c r="P95" s="160">
        <f t="shared" si="36"/>
        <v>7.0892502104348998E-2</v>
      </c>
      <c r="Q95" s="160">
        <f t="shared" si="37"/>
        <v>9.1611533970205106E-2</v>
      </c>
      <c r="R95" s="160">
        <f t="shared" si="38"/>
        <v>0.11233056583606119</v>
      </c>
    </row>
    <row r="96" spans="1:21">
      <c r="A96" s="11" t="s">
        <v>1156</v>
      </c>
      <c r="B96" s="11"/>
      <c r="C96" s="12"/>
      <c r="D96" s="12"/>
      <c r="E96" s="12"/>
      <c r="F96" s="14">
        <f t="shared" ref="F96:N96" si="40">MEDIAN(F84:F95)</f>
        <v>2.3869318663975916E-2</v>
      </c>
      <c r="G96" s="14">
        <f t="shared" si="40"/>
        <v>2.471865305500371E-2</v>
      </c>
      <c r="H96" s="14">
        <f t="shared" si="40"/>
        <v>9.2499999999999999E-2</v>
      </c>
      <c r="I96" s="14">
        <f t="shared" si="40"/>
        <v>5.2000000000000005E-2</v>
      </c>
      <c r="J96" s="14">
        <f t="shared" si="40"/>
        <v>6.25E-2</v>
      </c>
      <c r="K96" s="14">
        <f t="shared" si="40"/>
        <v>7.1083333333333332E-2</v>
      </c>
      <c r="L96" s="14">
        <f t="shared" si="40"/>
        <v>7.7973693143326334E-2</v>
      </c>
      <c r="M96" s="14">
        <f t="shared" si="40"/>
        <v>9.5801986388337035E-2</v>
      </c>
      <c r="N96" s="14">
        <f t="shared" si="40"/>
        <v>0.11851253120738206</v>
      </c>
      <c r="O96" s="162"/>
      <c r="P96" s="14">
        <f>MEDIAN(P84:P95)</f>
        <v>8.8749914125356585E-2</v>
      </c>
      <c r="Q96" s="14">
        <f>MEDIAN(Q84:Q95)</f>
        <v>9.5801986388337035E-2</v>
      </c>
      <c r="R96" s="14">
        <f>MEDIAN(R84:R95)</f>
        <v>0.11851253120738206</v>
      </c>
    </row>
    <row r="97" spans="1:18">
      <c r="A97" s="15"/>
      <c r="B97" s="16" t="s">
        <v>22</v>
      </c>
      <c r="D97" s="4"/>
      <c r="E97" s="4"/>
      <c r="F97" s="18">
        <f>IFERROR(MEDIAN(F84,F86:F95), "n/a")</f>
        <v>2.5435756283676274E-2</v>
      </c>
      <c r="G97" s="18">
        <f t="shared" ref="G97:J97" si="41">IFERROR(MEDIAN(G84,G86:G95), "n/a")</f>
        <v>2.6355682802602566E-2</v>
      </c>
      <c r="H97" s="18">
        <f t="shared" si="41"/>
        <v>0.09</v>
      </c>
      <c r="I97" s="18">
        <f t="shared" si="41"/>
        <v>4.9000000000000002E-2</v>
      </c>
      <c r="J97" s="18">
        <f t="shared" si="41"/>
        <v>0.06</v>
      </c>
      <c r="K97" s="18">
        <f>MEDIAN(K84,K86:K95)</f>
        <v>6.9833333333333344E-2</v>
      </c>
      <c r="L97" s="18">
        <f t="shared" ref="L97:N97" si="42">MEDIAN(L84,L86:L95)</f>
        <v>7.4812146705175303E-2</v>
      </c>
      <c r="M97" s="18">
        <f t="shared" si="42"/>
        <v>9.2914956640738192E-2</v>
      </c>
      <c r="N97" s="18">
        <f t="shared" si="42"/>
        <v>0.11773549434545999</v>
      </c>
      <c r="O97" s="18"/>
      <c r="P97" s="18">
        <f t="shared" ref="P97:R97" si="43">MEDIAN(P84,P86:P95)</f>
        <v>8.8027724678214514E-2</v>
      </c>
      <c r="Q97" s="18">
        <f t="shared" si="43"/>
        <v>9.2914956640738192E-2</v>
      </c>
      <c r="R97" s="18">
        <f t="shared" si="43"/>
        <v>0.11773549434545999</v>
      </c>
    </row>
    <row r="98" spans="1:18">
      <c r="A98" s="15"/>
      <c r="B98" s="15"/>
      <c r="D98" s="4"/>
      <c r="E98" s="4"/>
      <c r="F98" s="17"/>
      <c r="G98" s="17"/>
      <c r="H98" s="17"/>
      <c r="I98" s="17"/>
      <c r="J98" s="17"/>
      <c r="K98" s="18"/>
      <c r="L98" s="18"/>
      <c r="M98" s="18"/>
      <c r="N98" s="18"/>
    </row>
    <row r="99" spans="1:18">
      <c r="B99" s="92" t="s">
        <v>33</v>
      </c>
      <c r="C99"/>
      <c r="D99"/>
      <c r="E99"/>
      <c r="F99"/>
      <c r="G99"/>
      <c r="H99"/>
      <c r="I99"/>
      <c r="J99"/>
      <c r="M99" s="162"/>
      <c r="N99" s="162"/>
    </row>
    <row r="100" spans="1:18">
      <c r="A100" s="19"/>
      <c r="B100" t="s">
        <v>971</v>
      </c>
      <c r="C100"/>
      <c r="D100"/>
      <c r="E100"/>
      <c r="F100"/>
      <c r="G100"/>
      <c r="H100"/>
      <c r="I100"/>
      <c r="J100"/>
      <c r="M100" s="162"/>
    </row>
    <row r="101" spans="1:18">
      <c r="A101" s="20"/>
      <c r="B101" s="19" t="s">
        <v>1142</v>
      </c>
      <c r="C101"/>
      <c r="D101"/>
      <c r="E101"/>
      <c r="F101"/>
      <c r="G101"/>
      <c r="H101"/>
      <c r="I101"/>
      <c r="J101"/>
    </row>
    <row r="102" spans="1:18">
      <c r="A102" s="21"/>
      <c r="B102" t="s">
        <v>972</v>
      </c>
      <c r="C102"/>
      <c r="D102"/>
      <c r="E102"/>
      <c r="F102"/>
      <c r="G102"/>
      <c r="H102"/>
      <c r="I102"/>
      <c r="J102"/>
    </row>
    <row r="103" spans="1:18">
      <c r="A103" s="21"/>
      <c r="B103" t="s">
        <v>1221</v>
      </c>
      <c r="C103"/>
      <c r="D103"/>
      <c r="E103"/>
      <c r="F103"/>
      <c r="G103"/>
      <c r="H103"/>
      <c r="I103"/>
      <c r="J103"/>
    </row>
    <row r="104" spans="1:18">
      <c r="A104" s="21"/>
      <c r="B104" t="s">
        <v>973</v>
      </c>
      <c r="C104"/>
      <c r="D104"/>
      <c r="E104"/>
      <c r="F104"/>
      <c r="G104"/>
      <c r="H104"/>
      <c r="I104"/>
      <c r="J104"/>
    </row>
    <row r="105" spans="1:18">
      <c r="A105" s="20"/>
      <c r="B105" t="s">
        <v>974</v>
      </c>
      <c r="C105"/>
      <c r="D105"/>
      <c r="E105"/>
      <c r="F105"/>
      <c r="G105"/>
      <c r="H105"/>
      <c r="I105"/>
      <c r="J105"/>
    </row>
    <row r="106" spans="1:18">
      <c r="A106" s="20"/>
      <c r="B106" t="s">
        <v>975</v>
      </c>
      <c r="C106"/>
      <c r="D106"/>
      <c r="E106"/>
      <c r="F106"/>
      <c r="G106"/>
      <c r="H106"/>
      <c r="I106"/>
      <c r="J106"/>
    </row>
    <row r="107" spans="1:18">
      <c r="A107" s="20"/>
      <c r="B107" s="4" t="s">
        <v>1148</v>
      </c>
      <c r="C107" s="19"/>
      <c r="D107" s="8"/>
      <c r="E107" s="8"/>
      <c r="F107" s="5"/>
    </row>
    <row r="108" spans="1:18">
      <c r="A108" s="20"/>
      <c r="B108" s="4" t="s">
        <v>1149</v>
      </c>
      <c r="C108" s="19"/>
      <c r="D108" s="8"/>
      <c r="E108" s="8"/>
      <c r="F108" s="5"/>
    </row>
    <row r="109" spans="1:18">
      <c r="B109" s="209" t="s">
        <v>1150</v>
      </c>
      <c r="C109" s="19"/>
    </row>
    <row r="110" spans="1:18">
      <c r="B110" s="4" t="s">
        <v>1151</v>
      </c>
      <c r="C110" s="19"/>
    </row>
    <row r="111" spans="1:18">
      <c r="B111" s="4" t="s">
        <v>1176</v>
      </c>
      <c r="C111" s="19"/>
    </row>
    <row r="112" spans="1:18">
      <c r="B112" s="4" t="s">
        <v>1177</v>
      </c>
      <c r="C112" s="19"/>
    </row>
    <row r="113" spans="2:3">
      <c r="B113" s="4" t="s">
        <v>1178</v>
      </c>
      <c r="C113" s="19"/>
    </row>
  </sheetData>
  <mergeCells count="3">
    <mergeCell ref="P5:R5"/>
    <mergeCell ref="P43:R43"/>
    <mergeCell ref="P81:R81"/>
  </mergeCells>
  <pageMargins left="0.7" right="0.7" top="0.75" bottom="0.75" header="0.3" footer="0.3"/>
  <pageSetup scale="60" orientation="landscape" useFirstPageNumber="1" r:id="rId1"/>
  <headerFooter>
    <oddHeader xml:space="preserve">&amp;RAttachment AEB-2
Page &amp;P of 3
</oddHeader>
  </headerFooter>
  <rowBreaks count="2" manualBreakCount="2">
    <brk id="38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S33"/>
  <sheetViews>
    <sheetView zoomScaleNormal="100" zoomScaleSheetLayoutView="100" zoomScalePageLayoutView="90" workbookViewId="0"/>
  </sheetViews>
  <sheetFormatPr defaultColWidth="9.140625" defaultRowHeight="12.75"/>
  <cols>
    <col min="1" max="1" width="28.5703125" style="24" customWidth="1"/>
    <col min="2" max="2" width="7.7109375" style="24" customWidth="1"/>
    <col min="3" max="15" width="10.5703125" style="24" customWidth="1"/>
    <col min="16" max="16" width="3.5703125" style="24" customWidth="1"/>
    <col min="17" max="16384" width="9.140625" style="24"/>
  </cols>
  <sheetData>
    <row r="2" spans="1:19">
      <c r="A2" s="23" t="s">
        <v>1201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06"/>
      <c r="Q2" s="206"/>
      <c r="R2" s="206"/>
      <c r="S2" s="206"/>
    </row>
    <row r="3" spans="1:19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40"/>
      <c r="N3" s="240"/>
      <c r="O3" s="240"/>
    </row>
    <row r="4" spans="1:19" ht="13.5" thickBot="1">
      <c r="A4" s="35"/>
      <c r="B4" s="35"/>
      <c r="C4" s="145">
        <v>1</v>
      </c>
      <c r="D4" s="145">
        <f>C4+1</f>
        <v>2</v>
      </c>
      <c r="E4" s="145">
        <f t="shared" ref="E4:S4" si="0">D4+1</f>
        <v>3</v>
      </c>
      <c r="F4" s="145">
        <f t="shared" si="0"/>
        <v>4</v>
      </c>
      <c r="G4" s="145">
        <f t="shared" si="0"/>
        <v>5</v>
      </c>
      <c r="H4" s="145">
        <f t="shared" si="0"/>
        <v>6</v>
      </c>
      <c r="I4" s="145">
        <f t="shared" si="0"/>
        <v>7</v>
      </c>
      <c r="J4" s="145">
        <f t="shared" si="0"/>
        <v>8</v>
      </c>
      <c r="K4" s="145">
        <f t="shared" si="0"/>
        <v>9</v>
      </c>
      <c r="L4" s="145">
        <f t="shared" si="0"/>
        <v>10</v>
      </c>
      <c r="M4" s="145">
        <f t="shared" si="0"/>
        <v>11</v>
      </c>
      <c r="N4" s="145">
        <f t="shared" si="0"/>
        <v>12</v>
      </c>
      <c r="O4" s="145">
        <f t="shared" si="0"/>
        <v>13</v>
      </c>
      <c r="P4" s="146"/>
      <c r="Q4" s="145">
        <f>O4+1</f>
        <v>14</v>
      </c>
      <c r="R4" s="145">
        <f t="shared" si="0"/>
        <v>15</v>
      </c>
      <c r="S4" s="145">
        <f t="shared" si="0"/>
        <v>16</v>
      </c>
    </row>
    <row r="5" spans="1:19">
      <c r="A5" s="30"/>
      <c r="B5" s="30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Q5" s="237" t="s">
        <v>1106</v>
      </c>
      <c r="R5" s="237"/>
      <c r="S5" s="237"/>
    </row>
    <row r="6" spans="1:19" ht="27" customHeight="1">
      <c r="A6" s="234" t="s">
        <v>1</v>
      </c>
      <c r="B6" s="234"/>
      <c r="C6" s="232" t="s">
        <v>1103</v>
      </c>
      <c r="D6" s="236" t="s">
        <v>1102</v>
      </c>
      <c r="E6" s="236"/>
      <c r="F6" s="236"/>
      <c r="G6" s="232" t="s">
        <v>4</v>
      </c>
      <c r="H6" s="232" t="s">
        <v>5</v>
      </c>
      <c r="I6" s="232" t="s">
        <v>6</v>
      </c>
      <c r="J6" s="232" t="s">
        <v>7</v>
      </c>
      <c r="K6" s="232" t="s">
        <v>8</v>
      </c>
      <c r="L6" s="232" t="s">
        <v>9</v>
      </c>
      <c r="M6" s="234" t="s">
        <v>10</v>
      </c>
      <c r="N6" s="232" t="s">
        <v>11</v>
      </c>
      <c r="O6" s="234" t="s">
        <v>12</v>
      </c>
      <c r="P6" s="147">
        <f>'AEB-1 Constant DCF (WPG)'!O6</f>
        <v>7.0000000000000007E-2</v>
      </c>
      <c r="Q6" s="238" t="s">
        <v>10</v>
      </c>
      <c r="R6" s="239" t="s">
        <v>11</v>
      </c>
      <c r="S6" s="238" t="s">
        <v>12</v>
      </c>
    </row>
    <row r="7" spans="1:19" ht="26.25" customHeight="1">
      <c r="A7" s="235"/>
      <c r="B7" s="235"/>
      <c r="C7" s="233"/>
      <c r="D7" s="27" t="s">
        <v>23</v>
      </c>
      <c r="E7" s="28" t="s">
        <v>24</v>
      </c>
      <c r="F7" s="28" t="s">
        <v>0</v>
      </c>
      <c r="G7" s="233"/>
      <c r="H7" s="233"/>
      <c r="I7" s="233"/>
      <c r="J7" s="233"/>
      <c r="K7" s="233"/>
      <c r="L7" s="233"/>
      <c r="M7" s="235"/>
      <c r="N7" s="233"/>
      <c r="O7" s="235"/>
      <c r="Q7" s="238"/>
      <c r="R7" s="239"/>
      <c r="S7" s="238"/>
    </row>
    <row r="8" spans="1:19">
      <c r="A8" s="25"/>
      <c r="B8" s="25"/>
      <c r="C8" s="29"/>
      <c r="D8" s="29"/>
      <c r="E8" s="29"/>
      <c r="F8" s="25"/>
      <c r="G8" s="25"/>
      <c r="H8" s="25"/>
      <c r="I8" s="25"/>
      <c r="J8" s="25"/>
      <c r="K8" s="25"/>
      <c r="L8" s="25"/>
      <c r="M8" s="29"/>
      <c r="N8" s="29"/>
      <c r="O8" s="29"/>
      <c r="Q8" s="143" t="str">
        <f>IF(M8&lt;$O$6,"",M8)</f>
        <v/>
      </c>
      <c r="R8" s="143" t="str">
        <f t="shared" ref="R8:S8" si="1">IF(N8&lt;$O$6,"",N8)</f>
        <v/>
      </c>
      <c r="S8" s="143" t="str">
        <f t="shared" si="1"/>
        <v/>
      </c>
    </row>
    <row r="9" spans="1:19" s="34" customFormat="1">
      <c r="A9" s="30" t="str">
        <f>'AEB-1 Constant DCF (WPG)'!B8</f>
        <v>American States Water Co</v>
      </c>
      <c r="B9" s="96" t="str">
        <f>'AEB-1 Constant DCF (WPG)'!C8</f>
        <v>AWR</v>
      </c>
      <c r="C9" s="31">
        <v>1.45</v>
      </c>
      <c r="D9" s="31">
        <v>60</v>
      </c>
      <c r="E9" s="31">
        <v>45</v>
      </c>
      <c r="F9" s="31">
        <v>52.5</v>
      </c>
      <c r="G9" s="32">
        <f>C9/F9</f>
        <v>2.7619047619047619E-2</v>
      </c>
      <c r="H9" s="32">
        <f t="shared" ref="H9:H13" si="2">G9*(1+0.5*L9)</f>
        <v>2.8355555555555554E-2</v>
      </c>
      <c r="I9" s="32">
        <v>0.06</v>
      </c>
      <c r="J9" s="32">
        <v>0.04</v>
      </c>
      <c r="K9" s="32">
        <v>0.06</v>
      </c>
      <c r="L9" s="33">
        <f>AVERAGE(I9:K9)</f>
        <v>5.3333333333333337E-2</v>
      </c>
      <c r="M9" s="166">
        <f>$G9*(1+0.5*MIN($I9:$K9))+MIN($I9:$K9)</f>
        <v>6.8171428571428577E-2</v>
      </c>
      <c r="N9" s="32">
        <f t="shared" ref="N9:N13" si="3">$H9+$L9</f>
        <v>8.1688888888888894E-2</v>
      </c>
      <c r="O9" s="166">
        <f>$G9*(1+0.5*MAX($I9:$K9))+MAX($I9:$K9)</f>
        <v>8.8447619047619053E-2</v>
      </c>
      <c r="Q9" s="143" t="str">
        <f>IF(M9&lt;$P$6,"",M9)</f>
        <v/>
      </c>
      <c r="R9" s="143">
        <f t="shared" ref="R9:S9" si="4">IF(N9&lt;$P$6,"",N9)</f>
        <v>8.1688888888888894E-2</v>
      </c>
      <c r="S9" s="143">
        <f t="shared" si="4"/>
        <v>8.8447619047619053E-2</v>
      </c>
    </row>
    <row r="10" spans="1:19" s="34" customFormat="1">
      <c r="A10" s="30" t="s">
        <v>25</v>
      </c>
      <c r="B10" s="96" t="s">
        <v>15</v>
      </c>
      <c r="C10" s="31">
        <v>2.6</v>
      </c>
      <c r="D10" s="31">
        <v>115</v>
      </c>
      <c r="E10" s="31">
        <v>75</v>
      </c>
      <c r="F10" s="31">
        <v>95</v>
      </c>
      <c r="G10" s="32">
        <f t="shared" ref="G10:G13" si="5">C10/F10</f>
        <v>2.736842105263158E-2</v>
      </c>
      <c r="H10" s="32">
        <f t="shared" si="2"/>
        <v>2.8549824561403508E-2</v>
      </c>
      <c r="I10" s="32">
        <v>0.1</v>
      </c>
      <c r="J10" s="32">
        <v>8.1000000000000003E-2</v>
      </c>
      <c r="K10" s="32">
        <v>7.8E-2</v>
      </c>
      <c r="L10" s="33">
        <f t="shared" ref="L10:L13" si="6">AVERAGE(I10:K10)</f>
        <v>8.6333333333333331E-2</v>
      </c>
      <c r="M10" s="166">
        <f t="shared" ref="M10:M13" si="7">$G10*(1+0.5*MIN($I10:$K10))+MIN($I10:$K10)</f>
        <v>0.10643578947368421</v>
      </c>
      <c r="N10" s="32">
        <f t="shared" si="3"/>
        <v>0.11488315789473684</v>
      </c>
      <c r="O10" s="166">
        <f t="shared" ref="O10:O13" si="8">$G10*(1+0.5*MAX($I10:$K10))+MAX($I10:$K10)</f>
        <v>0.12873684210526318</v>
      </c>
      <c r="Q10" s="143">
        <f t="shared" ref="Q10:Q13" si="9">IF(M10&lt;$P$6,"",M10)</f>
        <v>0.10643578947368421</v>
      </c>
      <c r="R10" s="143">
        <f t="shared" ref="R10:R13" si="10">IF(N10&lt;$P$6,"",N10)</f>
        <v>0.11488315789473684</v>
      </c>
      <c r="S10" s="143">
        <f t="shared" ref="S10:S13" si="11">IF(O10&lt;$P$6,"",O10)</f>
        <v>0.12873684210526318</v>
      </c>
    </row>
    <row r="11" spans="1:19" s="34" customFormat="1">
      <c r="A11" s="30" t="str">
        <f>'AEB-1 Constant DCF (WPG)'!B10</f>
        <v>California Water Service Group</v>
      </c>
      <c r="B11" s="96" t="str">
        <f>'AEB-1 Constant DCF (WPG)'!C10</f>
        <v>CWT</v>
      </c>
      <c r="C11" s="31">
        <v>1.02</v>
      </c>
      <c r="D11" s="31">
        <v>50</v>
      </c>
      <c r="E11" s="31">
        <v>35</v>
      </c>
      <c r="F11" s="31">
        <v>42.5</v>
      </c>
      <c r="G11" s="32">
        <f t="shared" si="5"/>
        <v>2.4E-2</v>
      </c>
      <c r="H11" s="32">
        <f t="shared" si="2"/>
        <v>2.5052000000000001E-2</v>
      </c>
      <c r="I11" s="32">
        <v>9.5000000000000001E-2</v>
      </c>
      <c r="J11" s="32">
        <v>9.8000000000000004E-2</v>
      </c>
      <c r="K11" s="32">
        <v>7.0000000000000007E-2</v>
      </c>
      <c r="L11" s="33">
        <f t="shared" si="6"/>
        <v>8.7666666666666671E-2</v>
      </c>
      <c r="M11" s="166">
        <f t="shared" si="7"/>
        <v>9.4840000000000008E-2</v>
      </c>
      <c r="N11" s="32">
        <f t="shared" si="3"/>
        <v>0.11271866666666668</v>
      </c>
      <c r="O11" s="166">
        <f t="shared" si="8"/>
        <v>0.12317600000000001</v>
      </c>
      <c r="Q11" s="143">
        <f t="shared" si="9"/>
        <v>9.4840000000000008E-2</v>
      </c>
      <c r="R11" s="143">
        <f t="shared" si="10"/>
        <v>0.11271866666666668</v>
      </c>
      <c r="S11" s="143">
        <f t="shared" si="11"/>
        <v>0.12317600000000001</v>
      </c>
    </row>
    <row r="12" spans="1:19" s="34" customFormat="1">
      <c r="A12" s="30" t="str">
        <f>'AEB-1 Constant DCF (WPG)'!B11</f>
        <v>Middlesex Water Company</v>
      </c>
      <c r="B12" s="96" t="str">
        <f>'AEB-1 Constant DCF (WPG)'!C11</f>
        <v>MSEX</v>
      </c>
      <c r="C12" s="31">
        <v>1.1100000000000001</v>
      </c>
      <c r="D12" s="31">
        <v>50</v>
      </c>
      <c r="E12" s="31">
        <v>35</v>
      </c>
      <c r="F12" s="31">
        <v>42.5</v>
      </c>
      <c r="G12" s="32">
        <f t="shared" si="5"/>
        <v>2.611764705882353E-2</v>
      </c>
      <c r="H12" s="32">
        <f t="shared" si="2"/>
        <v>2.681629411764706E-2</v>
      </c>
      <c r="I12" s="32">
        <v>0.08</v>
      </c>
      <c r="J12" s="32">
        <v>2.7E-2</v>
      </c>
      <c r="K12" s="32" t="s">
        <v>108</v>
      </c>
      <c r="L12" s="33">
        <f t="shared" si="6"/>
        <v>5.3499999999999999E-2</v>
      </c>
      <c r="M12" s="166">
        <f t="shared" si="7"/>
        <v>5.3470235294117652E-2</v>
      </c>
      <c r="N12" s="32">
        <f t="shared" si="3"/>
        <v>8.0316294117647055E-2</v>
      </c>
      <c r="O12" s="166">
        <f t="shared" si="8"/>
        <v>0.10716235294117647</v>
      </c>
      <c r="Q12" s="143" t="str">
        <f t="shared" si="9"/>
        <v/>
      </c>
      <c r="R12" s="143">
        <f t="shared" si="10"/>
        <v>8.0316294117647055E-2</v>
      </c>
      <c r="S12" s="143">
        <f t="shared" si="11"/>
        <v>0.10716235294117647</v>
      </c>
    </row>
    <row r="13" spans="1:19" s="34" customFormat="1" ht="13.5" thickBot="1">
      <c r="A13" s="35" t="str">
        <f>'AEB-1 Constant DCF (WPG)'!B12</f>
        <v>York Water Company</v>
      </c>
      <c r="B13" s="98" t="str">
        <f>'AEB-1 Constant DCF (WPG)'!C12</f>
        <v>YORW</v>
      </c>
      <c r="C13" s="36">
        <v>1</v>
      </c>
      <c r="D13" s="36">
        <v>45</v>
      </c>
      <c r="E13" s="36">
        <v>30</v>
      </c>
      <c r="F13" s="36">
        <v>37.5</v>
      </c>
      <c r="G13" s="37">
        <f t="shared" si="5"/>
        <v>2.6666666666666668E-2</v>
      </c>
      <c r="H13" s="37">
        <f t="shared" si="2"/>
        <v>2.7593333333333338E-2</v>
      </c>
      <c r="I13" s="37">
        <v>0.09</v>
      </c>
      <c r="J13" s="37">
        <v>4.9000000000000002E-2</v>
      </c>
      <c r="K13" s="37" t="s">
        <v>108</v>
      </c>
      <c r="L13" s="37">
        <f t="shared" si="6"/>
        <v>6.9500000000000006E-2</v>
      </c>
      <c r="M13" s="37">
        <f t="shared" si="7"/>
        <v>7.6319999999999999E-2</v>
      </c>
      <c r="N13" s="37">
        <f t="shared" si="3"/>
        <v>9.7093333333333337E-2</v>
      </c>
      <c r="O13" s="37">
        <f t="shared" si="8"/>
        <v>0.11786666666666666</v>
      </c>
      <c r="Q13" s="188">
        <f t="shared" si="9"/>
        <v>7.6319999999999999E-2</v>
      </c>
      <c r="R13" s="188">
        <f t="shared" si="10"/>
        <v>9.7093333333333337E-2</v>
      </c>
      <c r="S13" s="188">
        <f t="shared" si="11"/>
        <v>0.11786666666666666</v>
      </c>
    </row>
    <row r="14" spans="1:19">
      <c r="A14" s="38" t="s">
        <v>1156</v>
      </c>
      <c r="B14" s="30"/>
      <c r="C14" s="30"/>
      <c r="D14" s="30"/>
      <c r="E14" s="30"/>
      <c r="F14" s="30"/>
      <c r="G14" s="39">
        <f>MEDIAN(G9:G13)</f>
        <v>2.6666666666666668E-2</v>
      </c>
      <c r="H14" s="39">
        <f t="shared" ref="H14:O14" si="12">MEDIAN(H9:H13)</f>
        <v>2.7593333333333338E-2</v>
      </c>
      <c r="I14" s="39">
        <f t="shared" si="12"/>
        <v>0.09</v>
      </c>
      <c r="J14" s="39">
        <f t="shared" si="12"/>
        <v>4.9000000000000002E-2</v>
      </c>
      <c r="K14" s="39">
        <f t="shared" si="12"/>
        <v>7.0000000000000007E-2</v>
      </c>
      <c r="L14" s="39">
        <f t="shared" si="12"/>
        <v>6.9500000000000006E-2</v>
      </c>
      <c r="M14" s="39">
        <f t="shared" si="12"/>
        <v>7.6319999999999999E-2</v>
      </c>
      <c r="N14" s="39">
        <f t="shared" si="12"/>
        <v>9.7093333333333337E-2</v>
      </c>
      <c r="O14" s="39">
        <f t="shared" si="12"/>
        <v>0.11786666666666666</v>
      </c>
      <c r="P14" s="95"/>
      <c r="Q14" s="39">
        <f>MEDIAN(Q9:Q13)</f>
        <v>9.4840000000000008E-2</v>
      </c>
      <c r="R14" s="39">
        <f t="shared" ref="R14:S14" si="13">MEDIAN(R9:R13)</f>
        <v>9.7093333333333337E-2</v>
      </c>
      <c r="S14" s="39">
        <f t="shared" si="13"/>
        <v>0.11786666666666666</v>
      </c>
    </row>
    <row r="15" spans="1:19">
      <c r="A15" s="38" t="s">
        <v>1158</v>
      </c>
      <c r="B15" s="30"/>
      <c r="C15" s="30"/>
      <c r="D15" s="30"/>
      <c r="E15" s="30"/>
      <c r="F15" s="30"/>
      <c r="G15" s="32">
        <f>MEDIAN(G9,G11:G13)</f>
        <v>2.6392156862745098E-2</v>
      </c>
      <c r="H15" s="32">
        <f t="shared" ref="H15:O15" si="14">MEDIAN(H9,H11:H13)</f>
        <v>2.7204813725490197E-2</v>
      </c>
      <c r="I15" s="32">
        <f t="shared" si="14"/>
        <v>8.4999999999999992E-2</v>
      </c>
      <c r="J15" s="32">
        <f t="shared" si="14"/>
        <v>4.4499999999999998E-2</v>
      </c>
      <c r="K15" s="32">
        <f t="shared" si="14"/>
        <v>6.5000000000000002E-2</v>
      </c>
      <c r="L15" s="32">
        <f t="shared" si="14"/>
        <v>6.1499999999999999E-2</v>
      </c>
      <c r="M15" s="32">
        <f t="shared" si="14"/>
        <v>7.2245714285714288E-2</v>
      </c>
      <c r="N15" s="32">
        <f t="shared" si="14"/>
        <v>8.9391111111111116E-2</v>
      </c>
      <c r="O15" s="32">
        <f t="shared" si="14"/>
        <v>0.11251450980392157</v>
      </c>
      <c r="P15" s="32"/>
      <c r="Q15" s="32">
        <f t="shared" ref="Q15:S15" si="15">MEDIAN(Q9,Q11:Q13)</f>
        <v>8.5580000000000003E-2</v>
      </c>
      <c r="R15" s="32">
        <f t="shared" si="15"/>
        <v>8.9391111111111116E-2</v>
      </c>
      <c r="S15" s="32">
        <f t="shared" si="15"/>
        <v>0.11251450980392157</v>
      </c>
    </row>
    <row r="16" spans="1:19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0"/>
      <c r="N16" s="40"/>
      <c r="O16" s="40"/>
    </row>
    <row r="17" spans="1:18" s="34" customFormat="1">
      <c r="A17" s="92" t="s">
        <v>33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41"/>
      <c r="N17" s="41"/>
      <c r="O17" s="41"/>
    </row>
    <row r="18" spans="1:18" s="34" customFormat="1">
      <c r="A18" t="s">
        <v>1193</v>
      </c>
      <c r="C18" s="30"/>
      <c r="D18" s="30"/>
      <c r="E18" s="30"/>
      <c r="F18" s="30"/>
      <c r="G18" s="30"/>
      <c r="H18" s="24"/>
      <c r="I18" s="24"/>
      <c r="J18" s="24"/>
      <c r="K18" s="24"/>
      <c r="L18" s="24"/>
      <c r="M18" s="24"/>
      <c r="R18" s="191"/>
    </row>
    <row r="19" spans="1:18" s="34" customFormat="1">
      <c r="A19" t="s">
        <v>1194</v>
      </c>
      <c r="C19" s="30"/>
      <c r="D19" s="30"/>
      <c r="E19" s="30"/>
      <c r="F19" s="30"/>
      <c r="G19" s="30"/>
      <c r="H19" s="24"/>
      <c r="I19" s="24"/>
      <c r="J19" s="24"/>
      <c r="K19" s="24"/>
      <c r="L19" s="24"/>
      <c r="M19" s="24"/>
    </row>
    <row r="20" spans="1:18" s="34" customFormat="1">
      <c r="A20" t="s">
        <v>1173</v>
      </c>
      <c r="C20" s="30"/>
      <c r="D20" s="30"/>
      <c r="E20" s="30"/>
      <c r="F20" s="30"/>
      <c r="G20" s="30"/>
      <c r="H20" s="24"/>
      <c r="I20" s="24"/>
      <c r="J20" s="24"/>
      <c r="K20" s="24"/>
      <c r="L20" s="24"/>
      <c r="M20" s="24"/>
    </row>
    <row r="21" spans="1:18" s="34" customFormat="1">
      <c r="A21" t="s">
        <v>1174</v>
      </c>
      <c r="C21" s="30"/>
      <c r="D21" s="30"/>
      <c r="E21" s="30"/>
      <c r="F21" s="30"/>
      <c r="G21" s="30"/>
      <c r="H21" s="24"/>
      <c r="I21" s="24"/>
      <c r="J21" s="24"/>
      <c r="K21" s="24"/>
      <c r="L21" s="24"/>
      <c r="M21" s="24"/>
    </row>
    <row r="22" spans="1:18" s="34" customFormat="1">
      <c r="A22" s="8" t="s">
        <v>1008</v>
      </c>
      <c r="C22" s="30"/>
      <c r="D22" s="30"/>
      <c r="E22" s="30"/>
      <c r="F22" s="30"/>
      <c r="G22" s="30"/>
      <c r="H22" s="24"/>
      <c r="I22" s="24"/>
      <c r="J22" s="24"/>
      <c r="K22" s="24"/>
      <c r="L22" s="24"/>
      <c r="M22" s="24"/>
    </row>
    <row r="23" spans="1:18" s="34" customFormat="1">
      <c r="A23" s="19" t="s">
        <v>1222</v>
      </c>
      <c r="C23" s="30"/>
      <c r="D23" s="30"/>
      <c r="E23" s="30"/>
      <c r="F23" s="30"/>
      <c r="H23" s="24"/>
      <c r="I23" s="24"/>
      <c r="J23" s="24"/>
      <c r="K23" s="24"/>
      <c r="L23" s="24"/>
      <c r="M23" s="24"/>
    </row>
    <row r="24" spans="1:18" s="34" customFormat="1">
      <c r="A24" s="19" t="s">
        <v>1009</v>
      </c>
      <c r="C24" s="30"/>
      <c r="D24" s="30"/>
      <c r="E24" s="30"/>
      <c r="F24" s="30"/>
      <c r="G24" s="30"/>
      <c r="H24" s="24"/>
      <c r="I24" s="24"/>
      <c r="J24" s="24"/>
      <c r="K24" s="24"/>
      <c r="L24" s="24"/>
      <c r="M24" s="24"/>
    </row>
    <row r="25" spans="1:18" s="34" customFormat="1">
      <c r="A25" s="19" t="s">
        <v>1010</v>
      </c>
      <c r="C25" s="30"/>
      <c r="D25" s="30"/>
      <c r="E25" s="30"/>
      <c r="F25" s="30"/>
      <c r="G25" s="30"/>
      <c r="H25" s="24"/>
      <c r="I25" s="24"/>
      <c r="J25" s="24"/>
      <c r="K25" s="24"/>
      <c r="L25" s="24"/>
      <c r="M25" s="24"/>
    </row>
    <row r="26" spans="1:18" s="34" customFormat="1">
      <c r="A26" s="19" t="s">
        <v>1011</v>
      </c>
      <c r="C26" s="30"/>
      <c r="D26" s="30"/>
      <c r="E26" s="30"/>
      <c r="F26" s="30"/>
      <c r="G26" s="30"/>
      <c r="H26" s="24"/>
      <c r="I26" s="24"/>
      <c r="J26" s="24"/>
      <c r="K26" s="24"/>
      <c r="L26" s="24"/>
      <c r="M26" s="24"/>
    </row>
    <row r="27" spans="1:18" s="34" customFormat="1">
      <c r="A27" s="4" t="s">
        <v>1152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8">
      <c r="A28" s="4" t="s">
        <v>1153</v>
      </c>
    </row>
    <row r="29" spans="1:18">
      <c r="A29" s="209" t="s">
        <v>1154</v>
      </c>
    </row>
    <row r="30" spans="1:18">
      <c r="A30" s="4" t="s">
        <v>1155</v>
      </c>
    </row>
    <row r="31" spans="1:18">
      <c r="A31" s="4" t="s">
        <v>1178</v>
      </c>
    </row>
    <row r="32" spans="1:18">
      <c r="A32" s="4" t="s">
        <v>1179</v>
      </c>
    </row>
    <row r="33" spans="1:1">
      <c r="A33" s="4" t="s">
        <v>1180</v>
      </c>
    </row>
  </sheetData>
  <mergeCells count="18">
    <mergeCell ref="Q5:S5"/>
    <mergeCell ref="Q6:Q7"/>
    <mergeCell ref="R6:R7"/>
    <mergeCell ref="S6:S7"/>
    <mergeCell ref="M3:O3"/>
    <mergeCell ref="A6:A7"/>
    <mergeCell ref="B6:B7"/>
    <mergeCell ref="C6:C7"/>
    <mergeCell ref="D6:F6"/>
    <mergeCell ref="G6:G7"/>
    <mergeCell ref="L6:L7"/>
    <mergeCell ref="M6:M7"/>
    <mergeCell ref="N6:N7"/>
    <mergeCell ref="O6:O7"/>
    <mergeCell ref="H6:H7"/>
    <mergeCell ref="I6:I7"/>
    <mergeCell ref="J6:J7"/>
    <mergeCell ref="K6:K7"/>
  </mergeCells>
  <printOptions horizontalCentered="1"/>
  <pageMargins left="0.7" right="0.7" top="0.58379629629629626" bottom="0.75" header="0.3" footer="0.3"/>
  <pageSetup scale="52" fitToWidth="0" fitToHeight="0" orientation="landscape" verticalDpi="4294967293" r:id="rId1"/>
  <headerFooter>
    <oddHeader>&amp;RAttachment AEB-3
Page 1 of 1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CA9E-E788-4D71-9CB0-7E7544252FAC}">
  <sheetPr codeName="Sheet10">
    <pageSetUpPr fitToPage="1"/>
  </sheetPr>
  <dimension ref="A2:S40"/>
  <sheetViews>
    <sheetView zoomScaleNormal="100" workbookViewId="0"/>
  </sheetViews>
  <sheetFormatPr defaultColWidth="9.140625" defaultRowHeight="12.75"/>
  <cols>
    <col min="1" max="1" width="28.5703125" style="24" customWidth="1"/>
    <col min="2" max="2" width="7.7109375" style="24" customWidth="1"/>
    <col min="3" max="15" width="10.5703125" style="24" customWidth="1"/>
    <col min="16" max="16" width="3.5703125" style="24" customWidth="1"/>
    <col min="17" max="16384" width="9.140625" style="24"/>
  </cols>
  <sheetData>
    <row r="2" spans="1:19">
      <c r="A2" s="23" t="s">
        <v>1202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06"/>
      <c r="Q2" s="206"/>
      <c r="R2" s="206"/>
      <c r="S2" s="206"/>
    </row>
    <row r="3" spans="1:19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40"/>
      <c r="N3" s="240"/>
      <c r="O3" s="240"/>
    </row>
    <row r="4" spans="1:19" ht="13.5" thickBot="1">
      <c r="A4" s="35"/>
      <c r="B4" s="35"/>
      <c r="C4" s="145">
        <v>1</v>
      </c>
      <c r="D4" s="145">
        <f>C4+1</f>
        <v>2</v>
      </c>
      <c r="E4" s="145">
        <f t="shared" ref="E4:S4" si="0">D4+1</f>
        <v>3</v>
      </c>
      <c r="F4" s="145">
        <f t="shared" si="0"/>
        <v>4</v>
      </c>
      <c r="G4" s="145">
        <f t="shared" si="0"/>
        <v>5</v>
      </c>
      <c r="H4" s="145">
        <f t="shared" si="0"/>
        <v>6</v>
      </c>
      <c r="I4" s="145">
        <f t="shared" si="0"/>
        <v>7</v>
      </c>
      <c r="J4" s="145">
        <f t="shared" si="0"/>
        <v>8</v>
      </c>
      <c r="K4" s="145">
        <f t="shared" si="0"/>
        <v>9</v>
      </c>
      <c r="L4" s="145">
        <f t="shared" si="0"/>
        <v>10</v>
      </c>
      <c r="M4" s="145">
        <f t="shared" si="0"/>
        <v>11</v>
      </c>
      <c r="N4" s="145">
        <f t="shared" si="0"/>
        <v>12</v>
      </c>
      <c r="O4" s="145">
        <f t="shared" si="0"/>
        <v>13</v>
      </c>
      <c r="P4" s="146"/>
      <c r="Q4" s="145">
        <f>O4+1</f>
        <v>14</v>
      </c>
      <c r="R4" s="145">
        <f t="shared" si="0"/>
        <v>15</v>
      </c>
      <c r="S4" s="145">
        <f t="shared" si="0"/>
        <v>16</v>
      </c>
    </row>
    <row r="5" spans="1:19">
      <c r="A5" s="30"/>
      <c r="B5" s="30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Q5" s="237" t="s">
        <v>1106</v>
      </c>
      <c r="R5" s="237"/>
      <c r="S5" s="237"/>
    </row>
    <row r="6" spans="1:19" ht="27" customHeight="1">
      <c r="A6" s="234" t="s">
        <v>1</v>
      </c>
      <c r="B6" s="234"/>
      <c r="C6" s="232" t="s">
        <v>1103</v>
      </c>
      <c r="D6" s="236" t="s">
        <v>1102</v>
      </c>
      <c r="E6" s="236"/>
      <c r="F6" s="236"/>
      <c r="G6" s="232" t="s">
        <v>4</v>
      </c>
      <c r="H6" s="232" t="s">
        <v>5</v>
      </c>
      <c r="I6" s="232" t="s">
        <v>6</v>
      </c>
      <c r="J6" s="232" t="s">
        <v>7</v>
      </c>
      <c r="K6" s="232" t="s">
        <v>8</v>
      </c>
      <c r="L6" s="232" t="s">
        <v>9</v>
      </c>
      <c r="M6" s="234" t="s">
        <v>10</v>
      </c>
      <c r="N6" s="232" t="s">
        <v>11</v>
      </c>
      <c r="O6" s="234" t="s">
        <v>12</v>
      </c>
      <c r="P6" s="147">
        <f>'AEB-1 Constant DCF (WPG)'!O6</f>
        <v>7.0000000000000007E-2</v>
      </c>
      <c r="Q6" s="238" t="s">
        <v>10</v>
      </c>
      <c r="R6" s="239" t="s">
        <v>11</v>
      </c>
      <c r="S6" s="238" t="s">
        <v>12</v>
      </c>
    </row>
    <row r="7" spans="1:19" ht="26.25" customHeight="1">
      <c r="A7" s="235"/>
      <c r="B7" s="235"/>
      <c r="C7" s="233"/>
      <c r="D7" s="168" t="s">
        <v>23</v>
      </c>
      <c r="E7" s="167" t="s">
        <v>24</v>
      </c>
      <c r="F7" s="167" t="s">
        <v>0</v>
      </c>
      <c r="G7" s="233"/>
      <c r="H7" s="233"/>
      <c r="I7" s="233"/>
      <c r="J7" s="233"/>
      <c r="K7" s="233"/>
      <c r="L7" s="233"/>
      <c r="M7" s="235"/>
      <c r="N7" s="233"/>
      <c r="O7" s="235"/>
      <c r="Q7" s="238"/>
      <c r="R7" s="239"/>
      <c r="S7" s="238"/>
    </row>
    <row r="8" spans="1:19">
      <c r="A8" s="25"/>
      <c r="B8" s="25"/>
      <c r="C8" s="29"/>
      <c r="D8" s="29"/>
      <c r="E8" s="29"/>
      <c r="F8" s="25"/>
      <c r="G8" s="25"/>
      <c r="H8" s="25"/>
      <c r="I8" s="25"/>
      <c r="J8" s="25"/>
      <c r="K8" s="25"/>
      <c r="L8" s="25"/>
      <c r="M8" s="29"/>
      <c r="N8" s="29"/>
      <c r="O8" s="29"/>
      <c r="Q8" s="143" t="str">
        <f>IF(M8&lt;$O$6,"",M8)</f>
        <v/>
      </c>
      <c r="R8" s="143" t="str">
        <f t="shared" ref="R8:S8" si="1">IF(N8&lt;$O$6,"",N8)</f>
        <v/>
      </c>
      <c r="S8" s="143" t="str">
        <f t="shared" si="1"/>
        <v/>
      </c>
    </row>
    <row r="9" spans="1:19">
      <c r="A9" s="8" t="s">
        <v>13</v>
      </c>
      <c r="B9" s="9" t="s">
        <v>14</v>
      </c>
      <c r="C9" s="31">
        <v>1.45</v>
      </c>
      <c r="D9" s="31">
        <v>60</v>
      </c>
      <c r="E9" s="31">
        <v>45</v>
      </c>
      <c r="F9" s="31">
        <f>AVERAGE(D9:E9)</f>
        <v>52.5</v>
      </c>
      <c r="G9" s="32">
        <f>C9/F9</f>
        <v>2.7619047619047619E-2</v>
      </c>
      <c r="H9" s="32">
        <f>G9*(1+0.5*L9)</f>
        <v>2.8355555555555554E-2</v>
      </c>
      <c r="I9" s="32">
        <v>0.06</v>
      </c>
      <c r="J9" s="32">
        <v>0.04</v>
      </c>
      <c r="K9" s="32">
        <v>0.06</v>
      </c>
      <c r="L9" s="33">
        <f>AVERAGE(I9:K9)</f>
        <v>5.3333333333333337E-2</v>
      </c>
      <c r="M9" s="166">
        <f>$G9*(1+0.5*MIN($I9:$K9))+MIN($I9:$K9)</f>
        <v>6.8171428571428577E-2</v>
      </c>
      <c r="N9" s="32">
        <f>$H9+$L9</f>
        <v>8.1688888888888894E-2</v>
      </c>
      <c r="O9" s="166">
        <f>$G9*(1+0.5*MAX($I9:$K9))+MAX($I9:$K9)</f>
        <v>8.8447619047619053E-2</v>
      </c>
      <c r="P9" s="34"/>
      <c r="Q9" s="143" t="str">
        <f t="shared" ref="Q9:S9" si="2">IF(M9&lt;$P$6,"",M9)</f>
        <v/>
      </c>
      <c r="R9" s="143">
        <f t="shared" si="2"/>
        <v>8.1688888888888894E-2</v>
      </c>
      <c r="S9" s="143">
        <f t="shared" si="2"/>
        <v>8.8447619047619053E-2</v>
      </c>
    </row>
    <row r="10" spans="1:19">
      <c r="A10" s="8" t="s">
        <v>25</v>
      </c>
      <c r="B10" s="9" t="s">
        <v>15</v>
      </c>
      <c r="C10" s="31">
        <v>2.6</v>
      </c>
      <c r="D10" s="31">
        <v>115</v>
      </c>
      <c r="E10" s="31">
        <v>75</v>
      </c>
      <c r="F10" s="31">
        <f t="shared" ref="F10:F20" si="3">AVERAGE(D10:E10)</f>
        <v>95</v>
      </c>
      <c r="G10" s="32">
        <f t="shared" ref="G10:G20" si="4">C10/F10</f>
        <v>2.736842105263158E-2</v>
      </c>
      <c r="H10" s="32">
        <f t="shared" ref="H10:H20" si="5">G10*(1+0.5*L10)</f>
        <v>2.8549824561403508E-2</v>
      </c>
      <c r="I10" s="32">
        <v>0.1</v>
      </c>
      <c r="J10" s="32">
        <v>8.1000000000000003E-2</v>
      </c>
      <c r="K10" s="32">
        <v>7.8E-2</v>
      </c>
      <c r="L10" s="33">
        <f t="shared" ref="L10:L20" si="6">AVERAGE(I10:K10)</f>
        <v>8.6333333333333331E-2</v>
      </c>
      <c r="M10" s="166">
        <f t="shared" ref="M10:M20" si="7">$G10*(1+0.5*MIN($I10:$K10))+MIN($I10:$K10)</f>
        <v>0.10643578947368421</v>
      </c>
      <c r="N10" s="32">
        <f t="shared" ref="N10:N20" si="8">$H10+$L10</f>
        <v>0.11488315789473684</v>
      </c>
      <c r="O10" s="166">
        <f t="shared" ref="O10:O20" si="9">$G10*(1+0.5*MAX($I10:$K10))+MAX($I10:$K10)</f>
        <v>0.12873684210526318</v>
      </c>
      <c r="P10" s="34"/>
      <c r="Q10" s="143">
        <f t="shared" ref="Q10:Q20" si="10">IF(M10&lt;$P$6,"",M10)</f>
        <v>0.10643578947368421</v>
      </c>
      <c r="R10" s="143">
        <f t="shared" ref="R10:R20" si="11">IF(N10&lt;$P$6,"",N10)</f>
        <v>0.11488315789473684</v>
      </c>
      <c r="S10" s="143">
        <f t="shared" ref="S10:S20" si="12">IF(O10&lt;$P$6,"",O10)</f>
        <v>0.12873684210526318</v>
      </c>
    </row>
    <row r="11" spans="1:19">
      <c r="A11" s="192" t="s">
        <v>1159</v>
      </c>
      <c r="B11" s="174" t="s">
        <v>1160</v>
      </c>
      <c r="C11" s="31">
        <v>2.5</v>
      </c>
      <c r="D11" s="31">
        <v>120</v>
      </c>
      <c r="E11" s="31">
        <v>100</v>
      </c>
      <c r="F11" s="31">
        <f t="shared" si="3"/>
        <v>110</v>
      </c>
      <c r="G11" s="32">
        <f t="shared" si="4"/>
        <v>2.2727272727272728E-2</v>
      </c>
      <c r="H11" s="32">
        <f t="shared" si="5"/>
        <v>2.3520833333333335E-2</v>
      </c>
      <c r="I11" s="32">
        <v>7.4999999999999997E-2</v>
      </c>
      <c r="J11" s="32">
        <v>6.9500000000000006E-2</v>
      </c>
      <c r="K11" s="32">
        <v>6.5000000000000002E-2</v>
      </c>
      <c r="L11" s="33">
        <f t="shared" si="6"/>
        <v>6.9833333333333344E-2</v>
      </c>
      <c r="M11" s="166">
        <f t="shared" si="7"/>
        <v>8.8465909090909095E-2</v>
      </c>
      <c r="N11" s="32">
        <f t="shared" si="8"/>
        <v>9.3354166666666683E-2</v>
      </c>
      <c r="O11" s="166">
        <f t="shared" si="9"/>
        <v>9.8579545454545447E-2</v>
      </c>
      <c r="Q11" s="143">
        <f t="shared" si="10"/>
        <v>8.8465909090909095E-2</v>
      </c>
      <c r="R11" s="143">
        <f t="shared" si="11"/>
        <v>9.3354166666666683E-2</v>
      </c>
      <c r="S11" s="143">
        <f t="shared" si="12"/>
        <v>9.8579545454545447E-2</v>
      </c>
    </row>
    <row r="12" spans="1:19">
      <c r="A12" s="8" t="s">
        <v>16</v>
      </c>
      <c r="B12" s="9" t="s">
        <v>17</v>
      </c>
      <c r="C12" s="31">
        <v>1.02</v>
      </c>
      <c r="D12" s="31">
        <v>50</v>
      </c>
      <c r="E12" s="31">
        <v>35</v>
      </c>
      <c r="F12" s="31">
        <f t="shared" si="3"/>
        <v>42.5</v>
      </c>
      <c r="G12" s="32">
        <f t="shared" si="4"/>
        <v>2.4E-2</v>
      </c>
      <c r="H12" s="32">
        <f t="shared" si="5"/>
        <v>2.5052000000000001E-2</v>
      </c>
      <c r="I12" s="32">
        <v>9.5000000000000001E-2</v>
      </c>
      <c r="J12" s="32">
        <v>9.8000000000000004E-2</v>
      </c>
      <c r="K12" s="32">
        <v>7.0000000000000007E-2</v>
      </c>
      <c r="L12" s="33">
        <f t="shared" si="6"/>
        <v>8.7666666666666671E-2</v>
      </c>
      <c r="M12" s="166">
        <f t="shared" si="7"/>
        <v>9.4840000000000008E-2</v>
      </c>
      <c r="N12" s="32">
        <f t="shared" si="8"/>
        <v>0.11271866666666668</v>
      </c>
      <c r="O12" s="166">
        <f t="shared" si="9"/>
        <v>0.12317600000000001</v>
      </c>
      <c r="P12" s="34"/>
      <c r="Q12" s="143">
        <f t="shared" si="10"/>
        <v>9.4840000000000008E-2</v>
      </c>
      <c r="R12" s="143">
        <f t="shared" si="11"/>
        <v>0.11271866666666668</v>
      </c>
      <c r="S12" s="143">
        <f t="shared" si="12"/>
        <v>0.12317600000000001</v>
      </c>
    </row>
    <row r="13" spans="1:19">
      <c r="A13" s="8" t="s">
        <v>18</v>
      </c>
      <c r="B13" s="9" t="s">
        <v>19</v>
      </c>
      <c r="C13" s="31">
        <v>1.1100000000000001</v>
      </c>
      <c r="D13" s="31">
        <v>50</v>
      </c>
      <c r="E13" s="31">
        <v>35</v>
      </c>
      <c r="F13" s="31">
        <f t="shared" si="3"/>
        <v>42.5</v>
      </c>
      <c r="G13" s="32">
        <f t="shared" si="4"/>
        <v>2.611764705882353E-2</v>
      </c>
      <c r="H13" s="32">
        <f t="shared" si="5"/>
        <v>2.681629411764706E-2</v>
      </c>
      <c r="I13" s="32">
        <v>0.08</v>
      </c>
      <c r="J13" s="32">
        <v>2.7E-2</v>
      </c>
      <c r="K13" s="32" t="s">
        <v>108</v>
      </c>
      <c r="L13" s="33">
        <f t="shared" si="6"/>
        <v>5.3499999999999999E-2</v>
      </c>
      <c r="M13" s="166">
        <f t="shared" si="7"/>
        <v>5.3470235294117652E-2</v>
      </c>
      <c r="N13" s="32">
        <f t="shared" si="8"/>
        <v>8.0316294117647055E-2</v>
      </c>
      <c r="O13" s="166">
        <f t="shared" si="9"/>
        <v>0.10716235294117647</v>
      </c>
      <c r="P13" s="34"/>
      <c r="Q13" s="143" t="str">
        <f t="shared" si="10"/>
        <v/>
      </c>
      <c r="R13" s="143">
        <f t="shared" si="11"/>
        <v>8.0316294117647055E-2</v>
      </c>
      <c r="S13" s="143">
        <f t="shared" si="12"/>
        <v>0.10716235294117647</v>
      </c>
    </row>
    <row r="14" spans="1:19">
      <c r="A14" s="173" t="s">
        <v>1163</v>
      </c>
      <c r="B14" s="174" t="s">
        <v>1164</v>
      </c>
      <c r="C14" s="31">
        <v>1.24</v>
      </c>
      <c r="D14" s="31">
        <v>55</v>
      </c>
      <c r="E14" s="31">
        <v>45</v>
      </c>
      <c r="F14" s="31">
        <f t="shared" si="3"/>
        <v>50</v>
      </c>
      <c r="G14" s="32">
        <f t="shared" si="4"/>
        <v>2.4799999999999999E-2</v>
      </c>
      <c r="H14" s="32">
        <f t="shared" si="5"/>
        <v>2.577546666666667E-2</v>
      </c>
      <c r="I14" s="32">
        <v>9.5000000000000001E-2</v>
      </c>
      <c r="J14" s="32">
        <v>7.0999999999999994E-2</v>
      </c>
      <c r="K14" s="32">
        <v>7.0000000000000007E-2</v>
      </c>
      <c r="L14" s="33">
        <f t="shared" si="6"/>
        <v>7.8666666666666663E-2</v>
      </c>
      <c r="M14" s="166">
        <f t="shared" si="7"/>
        <v>9.5668000000000003E-2</v>
      </c>
      <c r="N14" s="32">
        <f t="shared" si="8"/>
        <v>0.10444213333333333</v>
      </c>
      <c r="O14" s="166">
        <f t="shared" si="9"/>
        <v>0.120978</v>
      </c>
      <c r="Q14" s="143">
        <f t="shared" si="10"/>
        <v>9.5668000000000003E-2</v>
      </c>
      <c r="R14" s="143">
        <f t="shared" si="11"/>
        <v>0.10444213333333333</v>
      </c>
      <c r="S14" s="143">
        <f t="shared" si="12"/>
        <v>0.120978</v>
      </c>
    </row>
    <row r="15" spans="1:19">
      <c r="A15" s="173" t="s">
        <v>1165</v>
      </c>
      <c r="B15" s="174" t="s">
        <v>1166</v>
      </c>
      <c r="C15" s="31">
        <v>2.2000000000000002</v>
      </c>
      <c r="D15" s="31">
        <v>65</v>
      </c>
      <c r="E15" s="31">
        <v>55</v>
      </c>
      <c r="F15" s="31">
        <f t="shared" si="3"/>
        <v>60</v>
      </c>
      <c r="G15" s="32">
        <f t="shared" si="4"/>
        <v>3.6666666666666667E-2</v>
      </c>
      <c r="H15" s="32">
        <f t="shared" si="5"/>
        <v>3.906833333333333E-2</v>
      </c>
      <c r="I15" s="32">
        <v>0.30499999999999999</v>
      </c>
      <c r="J15" s="32">
        <v>4.4999999999999998E-2</v>
      </c>
      <c r="K15" s="32">
        <v>4.2999999999999997E-2</v>
      </c>
      <c r="L15" s="33">
        <f t="shared" si="6"/>
        <v>0.13099999999999998</v>
      </c>
      <c r="M15" s="166">
        <f t="shared" si="7"/>
        <v>8.0454999999999999E-2</v>
      </c>
      <c r="N15" s="32">
        <f t="shared" si="8"/>
        <v>0.17006833333333332</v>
      </c>
      <c r="O15" s="166">
        <f t="shared" si="9"/>
        <v>0.34725833333333334</v>
      </c>
      <c r="Q15" s="143">
        <f t="shared" si="10"/>
        <v>8.0454999999999999E-2</v>
      </c>
      <c r="R15" s="143">
        <f t="shared" si="11"/>
        <v>0.17006833333333332</v>
      </c>
      <c r="S15" s="143">
        <f t="shared" si="12"/>
        <v>0.34725833333333334</v>
      </c>
    </row>
    <row r="16" spans="1:19" s="34" customFormat="1">
      <c r="A16" s="173" t="s">
        <v>1167</v>
      </c>
      <c r="B16" s="174" t="s">
        <v>1168</v>
      </c>
      <c r="C16" s="31">
        <v>2.5</v>
      </c>
      <c r="D16" s="31">
        <v>125</v>
      </c>
      <c r="E16" s="31">
        <v>90</v>
      </c>
      <c r="F16" s="31">
        <f t="shared" si="3"/>
        <v>107.5</v>
      </c>
      <c r="G16" s="32">
        <f t="shared" si="4"/>
        <v>2.3255813953488372E-2</v>
      </c>
      <c r="H16" s="32">
        <f t="shared" si="5"/>
        <v>2.4096899224806203E-2</v>
      </c>
      <c r="I16" s="32">
        <v>0.105</v>
      </c>
      <c r="J16" s="32">
        <v>5.5E-2</v>
      </c>
      <c r="K16" s="32">
        <v>5.7000000000000002E-2</v>
      </c>
      <c r="L16" s="33">
        <f t="shared" si="6"/>
        <v>7.2333333333333333E-2</v>
      </c>
      <c r="M16" s="166">
        <f t="shared" si="7"/>
        <v>7.8895348837209306E-2</v>
      </c>
      <c r="N16" s="32">
        <f t="shared" si="8"/>
        <v>9.6430232558139539E-2</v>
      </c>
      <c r="O16" s="166">
        <f t="shared" si="9"/>
        <v>0.12947674418604652</v>
      </c>
      <c r="Q16" s="143">
        <f t="shared" si="10"/>
        <v>7.8895348837209306E-2</v>
      </c>
      <c r="R16" s="143">
        <f t="shared" si="11"/>
        <v>9.6430232558139539E-2</v>
      </c>
      <c r="S16" s="143">
        <f t="shared" si="12"/>
        <v>0.12947674418604652</v>
      </c>
    </row>
    <row r="17" spans="1:19" s="34" customFormat="1">
      <c r="A17" s="173" t="s">
        <v>1169</v>
      </c>
      <c r="B17" s="174" t="s">
        <v>1170</v>
      </c>
      <c r="C17" s="31">
        <v>1.35</v>
      </c>
      <c r="D17" s="31">
        <v>40</v>
      </c>
      <c r="E17" s="31">
        <v>30</v>
      </c>
      <c r="F17" s="31">
        <f t="shared" si="3"/>
        <v>35</v>
      </c>
      <c r="G17" s="32">
        <f t="shared" si="4"/>
        <v>3.8571428571428576E-2</v>
      </c>
      <c r="H17" s="32">
        <f t="shared" si="5"/>
        <v>4.0737857142857152E-2</v>
      </c>
      <c r="I17" s="32">
        <v>9.5000000000000001E-2</v>
      </c>
      <c r="J17" s="32">
        <v>0.12</v>
      </c>
      <c r="K17" s="32">
        <v>0.122</v>
      </c>
      <c r="L17" s="33">
        <f t="shared" si="6"/>
        <v>0.11233333333333333</v>
      </c>
      <c r="M17" s="166">
        <f t="shared" si="7"/>
        <v>0.13540357142857143</v>
      </c>
      <c r="N17" s="32">
        <f t="shared" si="8"/>
        <v>0.15307119047619047</v>
      </c>
      <c r="O17" s="166">
        <f t="shared" si="9"/>
        <v>0.16292428571428572</v>
      </c>
      <c r="Q17" s="143">
        <f t="shared" si="10"/>
        <v>0.13540357142857143</v>
      </c>
      <c r="R17" s="143">
        <f t="shared" si="11"/>
        <v>0.15307119047619047</v>
      </c>
      <c r="S17" s="143">
        <f t="shared" si="12"/>
        <v>0.16292428571428572</v>
      </c>
    </row>
    <row r="18" spans="1:19" s="34" customFormat="1">
      <c r="A18" s="180" t="s">
        <v>1171</v>
      </c>
      <c r="B18" s="181" t="s">
        <v>1172</v>
      </c>
      <c r="C18" s="31">
        <v>2.6</v>
      </c>
      <c r="D18" s="31">
        <v>105</v>
      </c>
      <c r="E18" s="31">
        <v>70</v>
      </c>
      <c r="F18" s="31">
        <f t="shared" si="3"/>
        <v>87.5</v>
      </c>
      <c r="G18" s="32">
        <f t="shared" si="4"/>
        <v>2.9714285714285714E-2</v>
      </c>
      <c r="H18" s="32">
        <f t="shared" si="5"/>
        <v>3.0556190476190476E-2</v>
      </c>
      <c r="I18" s="32">
        <v>0.09</v>
      </c>
      <c r="J18" s="32">
        <v>0.04</v>
      </c>
      <c r="K18" s="32">
        <v>0.04</v>
      </c>
      <c r="L18" s="33">
        <f t="shared" si="6"/>
        <v>5.6666666666666671E-2</v>
      </c>
      <c r="M18" s="166">
        <f t="shared" si="7"/>
        <v>7.0308571428571429E-2</v>
      </c>
      <c r="N18" s="32">
        <f t="shared" si="8"/>
        <v>8.7222857142857144E-2</v>
      </c>
      <c r="O18" s="166">
        <f t="shared" si="9"/>
        <v>0.12105142857142856</v>
      </c>
      <c r="Q18" s="143">
        <f t="shared" si="10"/>
        <v>7.0308571428571429E-2</v>
      </c>
      <c r="R18" s="143">
        <f t="shared" si="11"/>
        <v>8.7222857142857144E-2</v>
      </c>
      <c r="S18" s="143">
        <f t="shared" si="12"/>
        <v>0.12105142857142856</v>
      </c>
    </row>
    <row r="19" spans="1:19" s="34" customFormat="1">
      <c r="A19" s="173" t="s">
        <v>1161</v>
      </c>
      <c r="B19" s="174" t="s">
        <v>1162</v>
      </c>
      <c r="C19" s="31">
        <v>2.5</v>
      </c>
      <c r="D19" s="31">
        <v>105</v>
      </c>
      <c r="E19" s="31">
        <v>75</v>
      </c>
      <c r="F19" s="31">
        <f t="shared" si="3"/>
        <v>90</v>
      </c>
      <c r="G19" s="32">
        <f t="shared" si="4"/>
        <v>2.7777777777777776E-2</v>
      </c>
      <c r="H19" s="32">
        <f t="shared" si="5"/>
        <v>2.8473611111111109E-2</v>
      </c>
      <c r="I19" s="32">
        <v>7.4999999999999997E-2</v>
      </c>
      <c r="J19" s="32">
        <v>3.5299999999999998E-2</v>
      </c>
      <c r="K19" s="32">
        <v>0.04</v>
      </c>
      <c r="L19" s="33">
        <f t="shared" si="6"/>
        <v>5.0099999999999999E-2</v>
      </c>
      <c r="M19" s="166">
        <f t="shared" si="7"/>
        <v>6.3568055555555558E-2</v>
      </c>
      <c r="N19" s="32">
        <f t="shared" si="8"/>
        <v>7.8573611111111108E-2</v>
      </c>
      <c r="O19" s="166">
        <f t="shared" si="9"/>
        <v>0.10381944444444444</v>
      </c>
      <c r="Q19" s="143" t="str">
        <f t="shared" si="10"/>
        <v/>
      </c>
      <c r="R19" s="143">
        <f t="shared" si="11"/>
        <v>7.8573611111111108E-2</v>
      </c>
      <c r="S19" s="143">
        <f t="shared" si="12"/>
        <v>0.10381944444444444</v>
      </c>
    </row>
    <row r="20" spans="1:19" s="34" customFormat="1" ht="13.5" thickBot="1">
      <c r="A20" s="185" t="s">
        <v>20</v>
      </c>
      <c r="B20" s="186" t="s">
        <v>21</v>
      </c>
      <c r="C20" s="36">
        <v>1</v>
      </c>
      <c r="D20" s="36">
        <v>45</v>
      </c>
      <c r="E20" s="36">
        <v>30</v>
      </c>
      <c r="F20" s="36">
        <f t="shared" si="3"/>
        <v>37.5</v>
      </c>
      <c r="G20" s="37">
        <f t="shared" si="4"/>
        <v>2.6666666666666668E-2</v>
      </c>
      <c r="H20" s="37">
        <f t="shared" si="5"/>
        <v>2.7593333333333338E-2</v>
      </c>
      <c r="I20" s="37">
        <v>0.09</v>
      </c>
      <c r="J20" s="37">
        <v>4.9000000000000002E-2</v>
      </c>
      <c r="K20" s="37" t="s">
        <v>108</v>
      </c>
      <c r="L20" s="189">
        <f t="shared" si="6"/>
        <v>6.9500000000000006E-2</v>
      </c>
      <c r="M20" s="190">
        <f t="shared" si="7"/>
        <v>7.6319999999999999E-2</v>
      </c>
      <c r="N20" s="37">
        <f t="shared" si="8"/>
        <v>9.7093333333333337E-2</v>
      </c>
      <c r="O20" s="190">
        <f t="shared" si="9"/>
        <v>0.11786666666666666</v>
      </c>
      <c r="Q20" s="188">
        <f t="shared" si="10"/>
        <v>7.6319999999999999E-2</v>
      </c>
      <c r="R20" s="188">
        <f t="shared" si="11"/>
        <v>9.7093333333333337E-2</v>
      </c>
      <c r="S20" s="188">
        <f t="shared" si="12"/>
        <v>0.11786666666666666</v>
      </c>
    </row>
    <row r="21" spans="1:19">
      <c r="A21" s="169" t="s">
        <v>1156</v>
      </c>
      <c r="B21" s="30"/>
      <c r="C21" s="30"/>
      <c r="D21" s="30"/>
      <c r="E21" s="30"/>
      <c r="F21" s="30"/>
      <c r="G21" s="39">
        <f t="shared" ref="G21:O21" si="13">MEDIAN(G9:G20)</f>
        <v>2.7017543859649124E-2</v>
      </c>
      <c r="H21" s="39">
        <f t="shared" si="13"/>
        <v>2.7974444444444448E-2</v>
      </c>
      <c r="I21" s="39">
        <f t="shared" si="13"/>
        <v>9.2499999999999999E-2</v>
      </c>
      <c r="J21" s="39">
        <f t="shared" si="13"/>
        <v>5.2000000000000005E-2</v>
      </c>
      <c r="K21" s="39">
        <f t="shared" si="13"/>
        <v>6.25E-2</v>
      </c>
      <c r="L21" s="39">
        <f t="shared" si="13"/>
        <v>7.1083333333333332E-2</v>
      </c>
      <c r="M21" s="39">
        <f t="shared" si="13"/>
        <v>7.9675174418604652E-2</v>
      </c>
      <c r="N21" s="39">
        <f t="shared" si="13"/>
        <v>9.6761782945736438E-2</v>
      </c>
      <c r="O21" s="39">
        <f t="shared" si="13"/>
        <v>0.12101471428571428</v>
      </c>
      <c r="P21" s="191"/>
      <c r="Q21" s="39">
        <f>MEDIAN(Q9:Q20)</f>
        <v>8.8465909090909095E-2</v>
      </c>
      <c r="R21" s="39">
        <f>MEDIAN(R9:R20)</f>
        <v>9.6761782945736438E-2</v>
      </c>
      <c r="S21" s="39">
        <f>MEDIAN(S9:S20)</f>
        <v>0.12101471428571428</v>
      </c>
    </row>
    <row r="22" spans="1:19">
      <c r="A22" s="169" t="s">
        <v>1158</v>
      </c>
      <c r="B22" s="30"/>
      <c r="C22" s="30"/>
      <c r="D22" s="30"/>
      <c r="E22" s="30"/>
      <c r="F22" s="30"/>
      <c r="G22" s="32">
        <f>MEDIAN(G9,G11:G20)</f>
        <v>2.6666666666666668E-2</v>
      </c>
      <c r="H22" s="32">
        <f t="shared" ref="H22:O22" si="14">MEDIAN(H9,H11:H20)</f>
        <v>2.7593333333333338E-2</v>
      </c>
      <c r="I22" s="32">
        <f t="shared" si="14"/>
        <v>0.09</v>
      </c>
      <c r="J22" s="32">
        <f t="shared" si="14"/>
        <v>4.9000000000000002E-2</v>
      </c>
      <c r="K22" s="32">
        <f t="shared" si="14"/>
        <v>0.06</v>
      </c>
      <c r="L22" s="32">
        <f t="shared" si="14"/>
        <v>6.9833333333333344E-2</v>
      </c>
      <c r="M22" s="32">
        <f t="shared" si="14"/>
        <v>7.8895348837209306E-2</v>
      </c>
      <c r="N22" s="32">
        <f t="shared" si="14"/>
        <v>9.6430232558139539E-2</v>
      </c>
      <c r="O22" s="32">
        <f t="shared" si="14"/>
        <v>0.120978</v>
      </c>
      <c r="P22" s="32"/>
      <c r="Q22" s="32">
        <f t="shared" ref="Q22:R22" si="15">MEDIAN(Q9,Q11:Q20)</f>
        <v>8.4460454545454547E-2</v>
      </c>
      <c r="R22" s="32">
        <f t="shared" si="15"/>
        <v>9.6430232558139539E-2</v>
      </c>
      <c r="S22" s="32">
        <f>MEDIAN(S9,S11:S20)</f>
        <v>0.120978</v>
      </c>
    </row>
    <row r="23" spans="1:19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0"/>
      <c r="N23" s="40"/>
      <c r="O23" s="40"/>
      <c r="P23" s="34"/>
    </row>
    <row r="24" spans="1:19" s="34" customFormat="1">
      <c r="A24" s="92" t="s">
        <v>33</v>
      </c>
      <c r="B24" s="18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41"/>
      <c r="N24" s="41"/>
      <c r="O24" s="41"/>
      <c r="R24" s="191"/>
    </row>
    <row r="25" spans="1:19" s="34" customFormat="1">
      <c r="A25" t="s">
        <v>1210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9" s="34" customFormat="1">
      <c r="A26" t="s">
        <v>1211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9" s="34" customFormat="1">
      <c r="A27" t="s">
        <v>1212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9" s="34" customFormat="1">
      <c r="A28" t="s">
        <v>1213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9" s="34" customFormat="1">
      <c r="A29" s="8" t="s">
        <v>1008</v>
      </c>
      <c r="C29" s="30"/>
      <c r="D29" s="30"/>
      <c r="E29" s="30"/>
      <c r="F29" s="30"/>
      <c r="G29" s="30"/>
      <c r="H29" s="30"/>
      <c r="I29" s="30"/>
      <c r="J29" s="30"/>
      <c r="K29" s="41"/>
      <c r="L29" s="30"/>
      <c r="M29" s="30"/>
    </row>
    <row r="30" spans="1:19" s="34" customFormat="1">
      <c r="A30" s="19" t="s">
        <v>1222</v>
      </c>
      <c r="C30" s="30"/>
      <c r="D30" s="30"/>
      <c r="E30" s="30"/>
      <c r="F30" s="30"/>
      <c r="H30" s="30"/>
      <c r="I30" s="30"/>
      <c r="J30" s="30"/>
      <c r="K30" s="30"/>
      <c r="L30" s="30"/>
      <c r="M30" s="30"/>
    </row>
    <row r="31" spans="1:19" s="34" customFormat="1">
      <c r="A31" s="19" t="s">
        <v>1009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9" s="34" customFormat="1">
      <c r="A32" s="19" t="s">
        <v>1010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s="34" customFormat="1">
      <c r="A33" s="19" t="s">
        <v>1011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s="34" customFormat="1">
      <c r="A34" s="4" t="s">
        <v>1152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>
      <c r="A35" s="4" t="s">
        <v>1153</v>
      </c>
    </row>
    <row r="36" spans="1:13">
      <c r="A36" s="209" t="s">
        <v>1154</v>
      </c>
    </row>
    <row r="37" spans="1:13">
      <c r="A37" s="4" t="s">
        <v>1155</v>
      </c>
    </row>
    <row r="38" spans="1:13">
      <c r="A38" s="4" t="s">
        <v>1178</v>
      </c>
    </row>
    <row r="39" spans="1:13">
      <c r="A39" s="4" t="s">
        <v>1179</v>
      </c>
    </row>
    <row r="40" spans="1:13">
      <c r="A40" s="4" t="s">
        <v>1180</v>
      </c>
    </row>
  </sheetData>
  <mergeCells count="18">
    <mergeCell ref="M6:M7"/>
    <mergeCell ref="N6:N7"/>
    <mergeCell ref="O6:O7"/>
    <mergeCell ref="Q6:Q7"/>
    <mergeCell ref="M3:O3"/>
    <mergeCell ref="Q5:S5"/>
    <mergeCell ref="A6:A7"/>
    <mergeCell ref="B6:B7"/>
    <mergeCell ref="C6:C7"/>
    <mergeCell ref="D6:F6"/>
    <mergeCell ref="G6:G7"/>
    <mergeCell ref="H6:H7"/>
    <mergeCell ref="I6:I7"/>
    <mergeCell ref="J6:J7"/>
    <mergeCell ref="R6:R7"/>
    <mergeCell ref="S6:S7"/>
    <mergeCell ref="K6:K7"/>
    <mergeCell ref="L6:L7"/>
  </mergeCells>
  <pageMargins left="0.7" right="0.7" top="0.69260416666666669" bottom="0.75" header="0.3" footer="0.3"/>
  <pageSetup scale="61" orientation="landscape" r:id="rId1"/>
  <headerFooter>
    <oddHeader>&amp;RAttachment AEB-4
Page 1 of 1</oddHeader>
  </headerFooter>
  <ignoredErrors>
    <ignoredError sqref="F9:F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B3:J17"/>
  <sheetViews>
    <sheetView zoomScaleNormal="100" zoomScaleSheetLayoutView="100" workbookViewId="0"/>
  </sheetViews>
  <sheetFormatPr defaultRowHeight="12.75"/>
  <cols>
    <col min="1" max="1" width="3.5703125" customWidth="1"/>
    <col min="2" max="2" width="30.5703125" customWidth="1"/>
    <col min="3" max="5" width="10.5703125" customWidth="1"/>
    <col min="6" max="6" width="3.5703125" customWidth="1"/>
  </cols>
  <sheetData>
    <row r="3" spans="2:10">
      <c r="B3" s="241" t="s">
        <v>1203</v>
      </c>
      <c r="C3" s="241"/>
      <c r="D3" s="241"/>
      <c r="E3" s="241"/>
      <c r="G3" s="94"/>
    </row>
    <row r="4" spans="2:10" ht="13.5" thickBot="1"/>
    <row r="5" spans="2:10" ht="28.5" customHeight="1">
      <c r="B5" s="6" t="s">
        <v>1</v>
      </c>
      <c r="C5" s="90" t="s">
        <v>68</v>
      </c>
      <c r="D5" s="90">
        <v>2019</v>
      </c>
      <c r="E5" s="90" t="s">
        <v>1104</v>
      </c>
      <c r="H5" s="125"/>
      <c r="I5" s="125"/>
      <c r="J5" s="125"/>
    </row>
    <row r="6" spans="2:10">
      <c r="D6" s="102"/>
      <c r="H6" s="125"/>
      <c r="I6" s="125"/>
      <c r="J6" s="125"/>
    </row>
    <row r="7" spans="2:10">
      <c r="B7" s="8" t="s">
        <v>13</v>
      </c>
      <c r="C7" s="9" t="s">
        <v>14</v>
      </c>
      <c r="D7" s="100">
        <v>0.13</v>
      </c>
      <c r="E7" s="100">
        <v>0.14000000000000001</v>
      </c>
      <c r="H7" s="125"/>
      <c r="I7" s="125"/>
      <c r="J7" s="125"/>
    </row>
    <row r="8" spans="2:10">
      <c r="B8" s="8" t="s">
        <v>970</v>
      </c>
      <c r="C8" s="9" t="s">
        <v>15</v>
      </c>
      <c r="D8" s="100">
        <v>0.105</v>
      </c>
      <c r="E8" s="100">
        <v>0.105</v>
      </c>
      <c r="H8" s="126"/>
      <c r="I8" s="126"/>
      <c r="J8" s="125"/>
    </row>
    <row r="9" spans="2:10">
      <c r="B9" s="8" t="s">
        <v>16</v>
      </c>
      <c r="C9" s="9" t="s">
        <v>17</v>
      </c>
      <c r="D9" s="100">
        <v>0.11</v>
      </c>
      <c r="E9" s="100">
        <v>0.115</v>
      </c>
      <c r="H9" s="126"/>
      <c r="I9" s="126"/>
      <c r="J9" s="125"/>
    </row>
    <row r="10" spans="2:10">
      <c r="B10" s="8" t="s">
        <v>18</v>
      </c>
      <c r="C10" s="9" t="s">
        <v>19</v>
      </c>
      <c r="D10" s="100">
        <v>0.11</v>
      </c>
      <c r="E10" s="100">
        <v>0.125</v>
      </c>
      <c r="H10" s="126"/>
      <c r="I10" s="126"/>
      <c r="J10" s="125"/>
    </row>
    <row r="11" spans="2:10">
      <c r="B11" s="92" t="s">
        <v>20</v>
      </c>
      <c r="C11" s="93" t="s">
        <v>21</v>
      </c>
      <c r="D11" s="101">
        <v>0.1</v>
      </c>
      <c r="E11" s="101">
        <v>0.13500000000000001</v>
      </c>
      <c r="H11" s="126"/>
      <c r="I11" s="126"/>
      <c r="J11" s="125"/>
    </row>
    <row r="12" spans="2:10">
      <c r="D12" s="102"/>
      <c r="E12" s="102"/>
      <c r="H12" s="125"/>
      <c r="I12" s="125"/>
      <c r="J12" s="125"/>
    </row>
    <row r="13" spans="2:10">
      <c r="C13" s="99" t="s">
        <v>1156</v>
      </c>
      <c r="D13" s="91">
        <f>MEDIAN(D7:D11)</f>
        <v>0.11</v>
      </c>
      <c r="E13" s="91">
        <f>MEDIAN(E7:E11)</f>
        <v>0.125</v>
      </c>
      <c r="F13" s="91"/>
      <c r="H13" s="125"/>
      <c r="I13" s="125"/>
      <c r="J13" s="125"/>
    </row>
    <row r="14" spans="2:10">
      <c r="C14" s="99" t="s">
        <v>1158</v>
      </c>
      <c r="D14" s="91">
        <f>MEDIAN(D7,D9:D11)</f>
        <v>0.11</v>
      </c>
      <c r="E14" s="91">
        <f>MEDIAN(E7,E9:E11)</f>
        <v>0.13</v>
      </c>
      <c r="F14" s="91"/>
      <c r="H14" s="125"/>
      <c r="I14" s="125"/>
      <c r="J14" s="125"/>
    </row>
    <row r="17" spans="2:2">
      <c r="B17" t="s">
        <v>1117</v>
      </c>
    </row>
  </sheetData>
  <mergeCells count="1">
    <mergeCell ref="B3:E3"/>
  </mergeCells>
  <printOptions horizontalCentered="1"/>
  <pageMargins left="0.7" right="0.7" top="0.75" bottom="0.75" header="0.3" footer="0.3"/>
  <pageSetup orientation="portrait" useFirstPageNumber="1" r:id="rId1"/>
  <headerFooter>
    <oddHeader xml:space="preserve">&amp;L
&amp;RAttachment AEB-5
Page 1 of 1
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G22"/>
  <sheetViews>
    <sheetView zoomScaleNormal="100" zoomScaleSheetLayoutView="100" workbookViewId="0"/>
  </sheetViews>
  <sheetFormatPr defaultColWidth="9.28515625" defaultRowHeight="12.75"/>
  <cols>
    <col min="1" max="1" width="3.5703125" style="47" customWidth="1"/>
    <col min="2" max="2" width="30.5703125" style="47" customWidth="1"/>
    <col min="3" max="5" width="10.5703125" style="47" customWidth="1"/>
    <col min="6" max="6" width="3.5703125" style="47" customWidth="1"/>
    <col min="7" max="16384" width="9.28515625" style="47"/>
  </cols>
  <sheetData>
    <row r="3" spans="2:5">
      <c r="B3" s="44" t="s">
        <v>1175</v>
      </c>
      <c r="C3" s="44"/>
      <c r="D3" s="44"/>
      <c r="E3" s="44"/>
    </row>
    <row r="4" spans="2:5">
      <c r="B4" s="44" t="s">
        <v>976</v>
      </c>
      <c r="C4" s="44"/>
      <c r="D4" s="44"/>
      <c r="E4" s="44"/>
    </row>
    <row r="6" spans="2:5" ht="13.5" thickBot="1">
      <c r="B6" s="127"/>
      <c r="C6" s="127"/>
      <c r="D6" s="128" t="s">
        <v>27</v>
      </c>
      <c r="E6" s="128" t="s">
        <v>28</v>
      </c>
    </row>
    <row r="7" spans="2:5" ht="25.5" customHeight="1">
      <c r="B7" s="129"/>
      <c r="C7" s="129"/>
      <c r="D7" s="130" t="s">
        <v>29</v>
      </c>
      <c r="E7" s="130" t="s">
        <v>30</v>
      </c>
    </row>
    <row r="8" spans="2:5">
      <c r="B8" s="122"/>
      <c r="C8" s="122"/>
      <c r="D8" s="197"/>
      <c r="E8" s="131"/>
    </row>
    <row r="9" spans="2:5">
      <c r="B9" s="122" t="s">
        <v>13</v>
      </c>
      <c r="C9" s="131" t="s">
        <v>14</v>
      </c>
      <c r="D9" s="152">
        <v>0.73093485813450754</v>
      </c>
      <c r="E9" s="152">
        <v>0.8</v>
      </c>
    </row>
    <row r="10" spans="2:5">
      <c r="B10" s="122" t="s">
        <v>31</v>
      </c>
      <c r="C10" s="131" t="s">
        <v>15</v>
      </c>
      <c r="D10" s="152">
        <v>0.64731141538847303</v>
      </c>
      <c r="E10" s="152">
        <v>0.65</v>
      </c>
    </row>
    <row r="11" spans="2:5">
      <c r="B11" s="122" t="s">
        <v>16</v>
      </c>
      <c r="C11" s="131" t="s">
        <v>17</v>
      </c>
      <c r="D11" s="152">
        <v>0.8821483943224333</v>
      </c>
      <c r="E11" s="152">
        <v>0.8</v>
      </c>
    </row>
    <row r="12" spans="2:5">
      <c r="B12" s="122" t="s">
        <v>18</v>
      </c>
      <c r="C12" s="131" t="s">
        <v>19</v>
      </c>
      <c r="D12" s="152">
        <v>0.81768804022214381</v>
      </c>
      <c r="E12" s="152">
        <v>0.8</v>
      </c>
    </row>
    <row r="13" spans="2:5">
      <c r="B13" s="129" t="s">
        <v>20</v>
      </c>
      <c r="C13" s="130" t="s">
        <v>21</v>
      </c>
      <c r="D13" s="153">
        <v>0.87484674512218086</v>
      </c>
      <c r="E13" s="153">
        <v>0.8</v>
      </c>
    </row>
    <row r="14" spans="2:5">
      <c r="D14" s="123"/>
      <c r="E14" s="123"/>
    </row>
    <row r="15" spans="2:5">
      <c r="B15" s="132"/>
      <c r="C15" s="99" t="s">
        <v>0</v>
      </c>
      <c r="D15" s="133">
        <f>AVERAGE(D9:D13)</f>
        <v>0.79058589063794771</v>
      </c>
      <c r="E15" s="133">
        <f>AVERAGE(E9:E13)</f>
        <v>0.76999999999999991</v>
      </c>
    </row>
    <row r="16" spans="2:5">
      <c r="B16" s="131"/>
      <c r="C16" s="99" t="s">
        <v>26</v>
      </c>
      <c r="D16" s="133">
        <f>AVERAGE(D9,D11:D13)</f>
        <v>0.82640450945031629</v>
      </c>
      <c r="E16" s="133">
        <f>AVERAGE(E9,E11:E13)</f>
        <v>0.8</v>
      </c>
    </row>
    <row r="17" spans="2:7">
      <c r="B17"/>
      <c r="C17"/>
      <c r="D17"/>
      <c r="E17"/>
      <c r="F17"/>
      <c r="G17"/>
    </row>
    <row r="18" spans="2:7">
      <c r="B18" t="s">
        <v>33</v>
      </c>
      <c r="C18"/>
      <c r="D18"/>
      <c r="E18"/>
      <c r="F18"/>
      <c r="G18"/>
    </row>
    <row r="19" spans="2:7">
      <c r="B19" s="102" t="s">
        <v>1214</v>
      </c>
      <c r="C19"/>
      <c r="D19"/>
      <c r="E19"/>
      <c r="F19"/>
      <c r="G19"/>
    </row>
    <row r="20" spans="2:7">
      <c r="B20" t="s">
        <v>1118</v>
      </c>
      <c r="C20"/>
      <c r="D20"/>
      <c r="E20"/>
      <c r="F20"/>
      <c r="G20"/>
    </row>
    <row r="21" spans="2:7">
      <c r="B21"/>
      <c r="C21"/>
      <c r="D21"/>
      <c r="E21"/>
      <c r="F21"/>
      <c r="G21"/>
    </row>
    <row r="22" spans="2:7">
      <c r="B22"/>
      <c r="C22"/>
      <c r="D22"/>
      <c r="E22"/>
      <c r="F22"/>
      <c r="G22"/>
    </row>
  </sheetData>
  <printOptions horizontalCentered="1"/>
  <pageMargins left="0.7" right="0.7" top="0.82291666666666696" bottom="0.75" header="0.3" footer="0.3"/>
  <pageSetup orientation="portrait" r:id="rId1"/>
  <headerFooter>
    <oddHeader xml:space="preserve">&amp;RAttachment AEB-6
Page 1 of 1
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3303E-046A-4269-894E-2F87186A2D8F}">
  <sheetPr codeName="Sheet11"/>
  <dimension ref="B3:G29"/>
  <sheetViews>
    <sheetView zoomScaleNormal="100" workbookViewId="0"/>
  </sheetViews>
  <sheetFormatPr defaultColWidth="9.28515625" defaultRowHeight="12.75"/>
  <cols>
    <col min="1" max="1" width="3.5703125" style="47" customWidth="1"/>
    <col min="2" max="2" width="30.5703125" style="47" customWidth="1"/>
    <col min="3" max="5" width="10.5703125" style="47" customWidth="1"/>
    <col min="6" max="6" width="3.5703125" style="47" customWidth="1"/>
    <col min="7" max="16384" width="9.28515625" style="47"/>
  </cols>
  <sheetData>
    <row r="3" spans="2:5">
      <c r="B3" s="44" t="s">
        <v>1204</v>
      </c>
      <c r="C3" s="44"/>
      <c r="D3" s="44"/>
      <c r="E3" s="44"/>
    </row>
    <row r="4" spans="2:5">
      <c r="B4" s="44" t="s">
        <v>976</v>
      </c>
      <c r="C4" s="44"/>
      <c r="D4" s="44"/>
      <c r="E4" s="44"/>
    </row>
    <row r="6" spans="2:5" ht="13.5" thickBot="1">
      <c r="B6" s="127"/>
      <c r="C6" s="127"/>
      <c r="D6" s="128" t="s">
        <v>27</v>
      </c>
      <c r="E6" s="128" t="s">
        <v>28</v>
      </c>
    </row>
    <row r="7" spans="2:5" ht="25.5" customHeight="1">
      <c r="B7" s="129"/>
      <c r="C7" s="129"/>
      <c r="D7" s="130" t="s">
        <v>29</v>
      </c>
      <c r="E7" s="130" t="s">
        <v>30</v>
      </c>
    </row>
    <row r="8" spans="2:5">
      <c r="B8" s="122"/>
      <c r="C8" s="122"/>
      <c r="D8" s="131"/>
      <c r="E8" s="131"/>
    </row>
    <row r="9" spans="2:5">
      <c r="B9" s="8" t="s">
        <v>13</v>
      </c>
      <c r="C9" s="9" t="s">
        <v>14</v>
      </c>
      <c r="D9" s="152">
        <v>0.73093485813450754</v>
      </c>
      <c r="E9" s="152">
        <v>0.8</v>
      </c>
    </row>
    <row r="10" spans="2:5">
      <c r="B10" s="8" t="s">
        <v>25</v>
      </c>
      <c r="C10" s="9" t="s">
        <v>15</v>
      </c>
      <c r="D10" s="152">
        <v>0.64731141538847303</v>
      </c>
      <c r="E10" s="152">
        <v>0.65</v>
      </c>
    </row>
    <row r="11" spans="2:5">
      <c r="B11" s="192" t="s">
        <v>1159</v>
      </c>
      <c r="C11" s="174" t="s">
        <v>1160</v>
      </c>
      <c r="D11" s="152">
        <v>0.54099652009835442</v>
      </c>
      <c r="E11" s="152">
        <v>0.6</v>
      </c>
    </row>
    <row r="12" spans="2:5">
      <c r="B12" s="8" t="s">
        <v>16</v>
      </c>
      <c r="C12" s="9" t="s">
        <v>17</v>
      </c>
      <c r="D12" s="152">
        <v>0.8821483943224333</v>
      </c>
      <c r="E12" s="152">
        <v>0.8</v>
      </c>
    </row>
    <row r="13" spans="2:5">
      <c r="B13" s="8" t="s">
        <v>18</v>
      </c>
      <c r="C13" s="9" t="s">
        <v>19</v>
      </c>
      <c r="D13" s="152">
        <v>0.81768804022214381</v>
      </c>
      <c r="E13" s="152">
        <v>0.8</v>
      </c>
    </row>
    <row r="14" spans="2:5">
      <c r="B14" s="173" t="s">
        <v>1163</v>
      </c>
      <c r="C14" s="174" t="s">
        <v>1164</v>
      </c>
      <c r="D14" s="152">
        <v>0.70389170401499657</v>
      </c>
      <c r="E14" s="152">
        <v>0.7</v>
      </c>
    </row>
    <row r="15" spans="2:5">
      <c r="B15" s="173" t="s">
        <v>1165</v>
      </c>
      <c r="C15" s="174" t="s">
        <v>1166</v>
      </c>
      <c r="D15" s="152">
        <v>0.59362708475402237</v>
      </c>
      <c r="E15" s="152">
        <v>0.65</v>
      </c>
    </row>
    <row r="16" spans="2:5">
      <c r="B16" s="173" t="s">
        <v>1167</v>
      </c>
      <c r="C16" s="174" t="s">
        <v>1168</v>
      </c>
      <c r="D16" s="152">
        <v>0.54917061154888724</v>
      </c>
      <c r="E16" s="152">
        <v>0.65</v>
      </c>
    </row>
    <row r="17" spans="2:7">
      <c r="B17" s="173" t="s">
        <v>1169</v>
      </c>
      <c r="C17" s="174" t="s">
        <v>1170</v>
      </c>
      <c r="D17" s="152">
        <v>0.64714417072731067</v>
      </c>
      <c r="E17" s="152">
        <v>0.75</v>
      </c>
    </row>
    <row r="18" spans="2:7">
      <c r="B18" s="180" t="s">
        <v>1171</v>
      </c>
      <c r="C18" s="181" t="s">
        <v>1172</v>
      </c>
      <c r="D18" s="152">
        <v>0.73689753810031244</v>
      </c>
      <c r="E18" s="152">
        <v>0.75</v>
      </c>
    </row>
    <row r="19" spans="2:7">
      <c r="B19" s="173" t="s">
        <v>1161</v>
      </c>
      <c r="C19" s="174" t="s">
        <v>1162</v>
      </c>
      <c r="D19" s="152">
        <v>0.42760881189891808</v>
      </c>
      <c r="E19" s="152">
        <v>0.65</v>
      </c>
    </row>
    <row r="20" spans="2:7">
      <c r="B20" s="92" t="s">
        <v>20</v>
      </c>
      <c r="C20" s="93" t="s">
        <v>21</v>
      </c>
      <c r="D20" s="153">
        <v>0.87484674512218086</v>
      </c>
      <c r="E20" s="153">
        <v>0.8</v>
      </c>
    </row>
    <row r="21" spans="2:7">
      <c r="D21" s="123"/>
      <c r="E21" s="123"/>
    </row>
    <row r="22" spans="2:7">
      <c r="B22" s="132"/>
      <c r="C22" s="99" t="s">
        <v>0</v>
      </c>
      <c r="D22" s="133">
        <f>AVERAGE(D9:D20)</f>
        <v>0.67935549119437832</v>
      </c>
      <c r="E22" s="133">
        <f>AVERAGE(E9:E20)</f>
        <v>0.71666666666666679</v>
      </c>
    </row>
    <row r="23" spans="2:7">
      <c r="B23" s="131"/>
      <c r="C23" s="99" t="s">
        <v>26</v>
      </c>
      <c r="D23" s="133">
        <f>AVERAGE(D9,D11:D20)</f>
        <v>0.68226858899491516</v>
      </c>
      <c r="E23" s="133">
        <f>AVERAGE(E9,E11:E20)</f>
        <v>0.72272727272727277</v>
      </c>
    </row>
    <row r="24" spans="2:7">
      <c r="B24"/>
      <c r="C24"/>
      <c r="D24"/>
      <c r="E24"/>
      <c r="F24"/>
      <c r="G24"/>
    </row>
    <row r="25" spans="2:7">
      <c r="B25" t="s">
        <v>33</v>
      </c>
      <c r="C25"/>
      <c r="D25"/>
      <c r="E25"/>
      <c r="F25"/>
      <c r="G25"/>
    </row>
    <row r="26" spans="2:7">
      <c r="B26" s="102" t="s">
        <v>1214</v>
      </c>
      <c r="C26"/>
      <c r="D26"/>
      <c r="E26"/>
      <c r="F26"/>
      <c r="G26"/>
    </row>
    <row r="27" spans="2:7">
      <c r="B27" t="s">
        <v>1211</v>
      </c>
      <c r="C27"/>
      <c r="D27"/>
      <c r="E27"/>
      <c r="F27"/>
      <c r="G27"/>
    </row>
    <row r="28" spans="2:7">
      <c r="B28"/>
      <c r="C28"/>
      <c r="D28"/>
      <c r="E28"/>
      <c r="F28"/>
      <c r="G28"/>
    </row>
    <row r="29" spans="2:7">
      <c r="B29"/>
      <c r="C29"/>
      <c r="D29"/>
      <c r="E29"/>
      <c r="F29"/>
      <c r="G29"/>
    </row>
  </sheetData>
  <pageMargins left="0.7" right="0.7" top="0.75" bottom="0.75" header="0.3" footer="0.3"/>
  <pageSetup orientation="portrait" r:id="rId1"/>
  <headerFooter>
    <oddHeader xml:space="preserve">&amp;RAttachment AEB-7
Page 1 of 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G533"/>
  <sheetViews>
    <sheetView zoomScale="85" zoomScaleNormal="85" zoomScaleSheetLayoutView="85" zoomScalePageLayoutView="85" workbookViewId="0">
      <selection activeCell="G51" sqref="G51"/>
    </sheetView>
  </sheetViews>
  <sheetFormatPr defaultColWidth="9.28515625" defaultRowHeight="12.75"/>
  <cols>
    <col min="1" max="1" width="50.5703125" style="78" customWidth="1"/>
    <col min="2" max="2" width="21.42578125" style="78" customWidth="1"/>
    <col min="3" max="7" width="15.5703125" style="78" customWidth="1"/>
    <col min="8" max="8" width="9.28515625" style="78" customWidth="1"/>
    <col min="9" max="16384" width="9.28515625" style="78"/>
  </cols>
  <sheetData>
    <row r="1" spans="1:7">
      <c r="A1" s="76" t="s">
        <v>60</v>
      </c>
      <c r="B1" s="76"/>
      <c r="C1" s="76"/>
      <c r="D1" s="76"/>
      <c r="E1" s="76"/>
      <c r="F1" s="76"/>
      <c r="G1" s="77"/>
    </row>
    <row r="2" spans="1:7" s="75" customFormat="1"/>
    <row r="3" spans="1:7" s="75" customFormat="1"/>
    <row r="4" spans="1:7" s="75" customFormat="1">
      <c r="A4" s="43" t="s">
        <v>1143</v>
      </c>
      <c r="B4" s="79">
        <f>SUM(E18:E523)</f>
        <v>1.8808766639512101E-2</v>
      </c>
      <c r="C4" s="80"/>
      <c r="D4" s="80"/>
    </row>
    <row r="5" spans="1:7" s="75" customFormat="1">
      <c r="C5" s="81"/>
      <c r="D5" s="81"/>
    </row>
    <row r="6" spans="1:7" s="75" customFormat="1">
      <c r="A6" s="43" t="s">
        <v>1144</v>
      </c>
      <c r="B6" s="79">
        <f>SUM(G18:G523)</f>
        <v>0.1318448225783348</v>
      </c>
      <c r="C6" s="80"/>
      <c r="D6" s="80"/>
    </row>
    <row r="7" spans="1:7" s="75" customFormat="1">
      <c r="C7" s="81"/>
      <c r="D7" s="81"/>
    </row>
    <row r="8" spans="1:7" s="75" customFormat="1">
      <c r="A8" s="43" t="s">
        <v>1145</v>
      </c>
      <c r="B8" s="79">
        <f>B4*(1+0.5*B6)+B6</f>
        <v>0.15189350846809879</v>
      </c>
      <c r="C8" s="80"/>
      <c r="D8" s="80"/>
    </row>
    <row r="9" spans="1:7" s="75" customFormat="1"/>
    <row r="10" spans="1:7" s="75" customFormat="1">
      <c r="E10" s="164"/>
    </row>
    <row r="11" spans="1:7">
      <c r="A11" s="76" t="s">
        <v>61</v>
      </c>
      <c r="B11" s="76"/>
      <c r="C11" s="76"/>
      <c r="D11" s="76"/>
      <c r="E11" s="76"/>
      <c r="F11" s="76"/>
      <c r="G11" s="76"/>
    </row>
    <row r="13" spans="1:7" ht="13.5" thickBot="1">
      <c r="C13" s="82" t="s">
        <v>35</v>
      </c>
      <c r="D13" s="82" t="s">
        <v>36</v>
      </c>
      <c r="E13" s="82" t="s">
        <v>37</v>
      </c>
      <c r="F13" s="82" t="s">
        <v>38</v>
      </c>
      <c r="G13" s="82" t="s">
        <v>39</v>
      </c>
    </row>
    <row r="14" spans="1:7">
      <c r="A14" s="83"/>
      <c r="B14" s="83"/>
      <c r="C14" s="83"/>
      <c r="D14" s="83"/>
      <c r="E14" s="83"/>
      <c r="F14" s="83"/>
      <c r="G14" s="84" t="s">
        <v>62</v>
      </c>
    </row>
    <row r="15" spans="1:7">
      <c r="A15" s="85"/>
      <c r="B15" s="85"/>
      <c r="C15" s="86" t="s">
        <v>63</v>
      </c>
      <c r="D15" s="86" t="s">
        <v>64</v>
      </c>
      <c r="E15" s="86" t="s">
        <v>65</v>
      </c>
      <c r="F15" s="86" t="s">
        <v>66</v>
      </c>
      <c r="G15" s="86" t="s">
        <v>66</v>
      </c>
    </row>
    <row r="16" spans="1:7">
      <c r="A16" s="87" t="s">
        <v>67</v>
      </c>
      <c r="B16" s="87" t="s">
        <v>68</v>
      </c>
      <c r="C16" s="87" t="s">
        <v>69</v>
      </c>
      <c r="D16" s="87" t="s">
        <v>4</v>
      </c>
      <c r="E16" s="87" t="s">
        <v>4</v>
      </c>
      <c r="F16" s="87" t="s">
        <v>70</v>
      </c>
      <c r="G16" s="87" t="s">
        <v>70</v>
      </c>
    </row>
    <row r="17" spans="1:7" s="47" customFormat="1">
      <c r="G17" s="150"/>
    </row>
    <row r="18" spans="1:7">
      <c r="A18" s="193" t="s">
        <v>71</v>
      </c>
      <c r="B18" s="194" t="s">
        <v>72</v>
      </c>
      <c r="C18" s="195">
        <v>1.5632955392709128E-3</v>
      </c>
      <c r="D18" s="216">
        <v>3.9021E-2</v>
      </c>
      <c r="E18" s="195">
        <f>IFERROR(D18*C18,"n/a")</f>
        <v>6.1001355237890286E-5</v>
      </c>
      <c r="F18" s="216">
        <v>0.08</v>
      </c>
      <c r="G18" s="196">
        <f>IFERROR(C18*F18, "n/a")</f>
        <v>1.2506364314167302E-4</v>
      </c>
    </row>
    <row r="19" spans="1:7">
      <c r="A19" s="193" t="s">
        <v>73</v>
      </c>
      <c r="B19" s="194" t="s">
        <v>74</v>
      </c>
      <c r="C19" s="195">
        <v>3.5917234819052256E-3</v>
      </c>
      <c r="D19" s="216">
        <v>1.4649000000000001E-2</v>
      </c>
      <c r="E19" s="195">
        <f t="shared" ref="E19:E82" si="0">IFERROR(D19*C19,"n/a")</f>
        <v>5.2615157286429652E-5</v>
      </c>
      <c r="F19" s="216">
        <v>0.17300000000000001</v>
      </c>
      <c r="G19" s="196">
        <f t="shared" ref="G19:G82" si="1">IFERROR(C19*F19, "n/a")</f>
        <v>6.2136816236960405E-4</v>
      </c>
    </row>
    <row r="20" spans="1:7">
      <c r="A20" s="193" t="s">
        <v>75</v>
      </c>
      <c r="B20" s="194" t="s">
        <v>76</v>
      </c>
      <c r="C20" s="195">
        <v>8.6412622451185056E-3</v>
      </c>
      <c r="D20" s="216">
        <v>4.514E-2</v>
      </c>
      <c r="E20" s="195">
        <f t="shared" si="0"/>
        <v>3.9006657774464932E-4</v>
      </c>
      <c r="F20" s="216">
        <v>5.5380000000000006E-2</v>
      </c>
      <c r="G20" s="196">
        <f t="shared" si="1"/>
        <v>4.7855310313466286E-4</v>
      </c>
    </row>
    <row r="21" spans="1:7">
      <c r="A21" s="193" t="s">
        <v>1109</v>
      </c>
      <c r="B21" s="194" t="s">
        <v>77</v>
      </c>
      <c r="C21" s="195">
        <v>3.9958160053619636E-3</v>
      </c>
      <c r="D21" s="216">
        <v>2.8371E-2</v>
      </c>
      <c r="E21" s="195">
        <f t="shared" si="0"/>
        <v>1.1336529588812427E-4</v>
      </c>
      <c r="F21" s="216">
        <v>0.13095999999999999</v>
      </c>
      <c r="G21" s="196">
        <f t="shared" si="1"/>
        <v>5.2329206406220277E-4</v>
      </c>
    </row>
    <row r="22" spans="1:7">
      <c r="A22" s="193" t="s">
        <v>78</v>
      </c>
      <c r="B22" s="194" t="s">
        <v>79</v>
      </c>
      <c r="C22" s="195">
        <v>8.3692383674997713E-3</v>
      </c>
      <c r="D22" s="216">
        <v>1.8391999999999999E-2</v>
      </c>
      <c r="E22" s="195">
        <f t="shared" si="0"/>
        <v>1.5392703205505579E-4</v>
      </c>
      <c r="F22" s="216">
        <v>0.15367</v>
      </c>
      <c r="G22" s="196">
        <f t="shared" si="1"/>
        <v>1.2861008599336899E-3</v>
      </c>
    </row>
    <row r="23" spans="1:7">
      <c r="A23" s="193" t="s">
        <v>80</v>
      </c>
      <c r="B23" s="194" t="s">
        <v>81</v>
      </c>
      <c r="C23" s="195">
        <v>3.550005630269127E-3</v>
      </c>
      <c r="D23" s="216">
        <v>2.2558999999999999E-2</v>
      </c>
      <c r="E23" s="195">
        <f t="shared" si="0"/>
        <v>8.0084577013241239E-5</v>
      </c>
      <c r="F23" s="216">
        <v>0.25274999999999997</v>
      </c>
      <c r="G23" s="196">
        <f t="shared" si="1"/>
        <v>8.9726392305052179E-4</v>
      </c>
    </row>
    <row r="24" spans="1:7">
      <c r="A24" s="193" t="s">
        <v>82</v>
      </c>
      <c r="B24" s="194" t="s">
        <v>83</v>
      </c>
      <c r="C24" s="195">
        <v>1.4855260742851623E-2</v>
      </c>
      <c r="D24" s="216">
        <v>2.8359000000000002E-2</v>
      </c>
      <c r="E24" s="195">
        <f t="shared" si="0"/>
        <v>4.212803394065292E-4</v>
      </c>
      <c r="F24" s="216">
        <v>9.8000000000000004E-2</v>
      </c>
      <c r="G24" s="196">
        <f t="shared" si="1"/>
        <v>1.455815552799459E-3</v>
      </c>
    </row>
    <row r="25" spans="1:7">
      <c r="A25" s="193" t="s">
        <v>84</v>
      </c>
      <c r="B25" s="194" t="s">
        <v>85</v>
      </c>
      <c r="C25" s="195">
        <v>9.1779974351358165E-3</v>
      </c>
      <c r="D25" s="216">
        <v>3.6637000000000003E-2</v>
      </c>
      <c r="E25" s="195">
        <f t="shared" si="0"/>
        <v>3.3625429203107095E-4</v>
      </c>
      <c r="F25" s="216">
        <v>7.014999999999999E-2</v>
      </c>
      <c r="G25" s="196">
        <f t="shared" si="1"/>
        <v>6.4383652007477747E-4</v>
      </c>
    </row>
    <row r="26" spans="1:7">
      <c r="A26" s="193" t="s">
        <v>86</v>
      </c>
      <c r="B26" s="194" t="s">
        <v>87</v>
      </c>
      <c r="C26" s="195">
        <v>7.6948305103187141E-3</v>
      </c>
      <c r="D26" s="216">
        <v>3.3773999999999998E-2</v>
      </c>
      <c r="E26" s="195">
        <f t="shared" si="0"/>
        <v>2.5988520565550425E-4</v>
      </c>
      <c r="F26" s="216">
        <v>7.8200000000000006E-2</v>
      </c>
      <c r="G26" s="196">
        <f t="shared" si="1"/>
        <v>6.0173574590692352E-4</v>
      </c>
    </row>
    <row r="27" spans="1:7">
      <c r="A27" s="193" t="s">
        <v>88</v>
      </c>
      <c r="B27" s="194" t="s">
        <v>89</v>
      </c>
      <c r="C27" s="195">
        <v>5.6100556179863497E-3</v>
      </c>
      <c r="D27" s="216">
        <v>4.0601000000000005E-2</v>
      </c>
      <c r="E27" s="195">
        <f t="shared" si="0"/>
        <v>2.2777386814586381E-4</v>
      </c>
      <c r="F27" s="216">
        <v>0.10835</v>
      </c>
      <c r="G27" s="196">
        <f t="shared" si="1"/>
        <v>6.0784952620882102E-4</v>
      </c>
    </row>
    <row r="28" spans="1:7">
      <c r="A28" s="193" t="s">
        <v>90</v>
      </c>
      <c r="B28" s="194" t="s">
        <v>91</v>
      </c>
      <c r="C28" s="195">
        <v>6.8125342922208511E-3</v>
      </c>
      <c r="D28" s="216">
        <v>1.4365999999999999E-2</v>
      </c>
      <c r="E28" s="195">
        <f t="shared" si="0"/>
        <v>9.7868867642044737E-5</v>
      </c>
      <c r="F28" s="216">
        <v>0.1293</v>
      </c>
      <c r="G28" s="196">
        <f t="shared" si="1"/>
        <v>8.8086068398415601E-4</v>
      </c>
    </row>
    <row r="29" spans="1:7">
      <c r="A29" s="193" t="s">
        <v>1119</v>
      </c>
      <c r="B29" s="194" t="s">
        <v>1120</v>
      </c>
      <c r="C29" s="195">
        <v>7.8884535177837828E-4</v>
      </c>
      <c r="D29" s="216" t="s">
        <v>108</v>
      </c>
      <c r="E29" s="195" t="str">
        <f t="shared" si="0"/>
        <v>n/a</v>
      </c>
      <c r="F29" s="216" t="s">
        <v>108</v>
      </c>
      <c r="G29" s="196" t="str">
        <f t="shared" si="1"/>
        <v>n/a</v>
      </c>
    </row>
    <row r="30" spans="1:7">
      <c r="A30" s="193" t="s">
        <v>92</v>
      </c>
      <c r="B30" s="194" t="s">
        <v>93</v>
      </c>
      <c r="C30" s="195">
        <v>4.293184114961569E-4</v>
      </c>
      <c r="D30" s="216">
        <v>3.9704999999999997E-2</v>
      </c>
      <c r="E30" s="195">
        <f t="shared" si="0"/>
        <v>1.7046087528454908E-5</v>
      </c>
      <c r="F30" s="216">
        <v>5.4779999999999995E-2</v>
      </c>
      <c r="G30" s="196">
        <f t="shared" si="1"/>
        <v>2.3518062581759474E-5</v>
      </c>
    </row>
    <row r="31" spans="1:7">
      <c r="A31" s="193" t="s">
        <v>94</v>
      </c>
      <c r="B31" s="194" t="s">
        <v>95</v>
      </c>
      <c r="C31" s="195">
        <v>1.4099903598314799E-2</v>
      </c>
      <c r="D31" s="216">
        <v>3.8579000000000002E-2</v>
      </c>
      <c r="E31" s="195">
        <f t="shared" si="0"/>
        <v>5.4396018091938669E-4</v>
      </c>
      <c r="F31" s="216">
        <v>0.11513</v>
      </c>
      <c r="G31" s="196">
        <f t="shared" si="1"/>
        <v>1.6233219012739828E-3</v>
      </c>
    </row>
    <row r="32" spans="1:7">
      <c r="A32" s="193" t="s">
        <v>96</v>
      </c>
      <c r="B32" s="194" t="s">
        <v>97</v>
      </c>
      <c r="C32" s="195">
        <v>2.0498769709885322E-3</v>
      </c>
      <c r="D32" s="216">
        <v>2.8388999999999998E-2</v>
      </c>
      <c r="E32" s="195">
        <f t="shared" si="0"/>
        <v>5.8193957329393435E-5</v>
      </c>
      <c r="F32" s="216">
        <v>5.5E-2</v>
      </c>
      <c r="G32" s="196">
        <f t="shared" si="1"/>
        <v>1.1274323340436927E-4</v>
      </c>
    </row>
    <row r="33" spans="1:7">
      <c r="A33" s="193" t="s">
        <v>98</v>
      </c>
      <c r="B33" s="194" t="s">
        <v>99</v>
      </c>
      <c r="C33" s="195">
        <v>3.8435401121316493E-3</v>
      </c>
      <c r="D33" s="216">
        <v>4.2514999999999997E-2</v>
      </c>
      <c r="E33" s="195">
        <f t="shared" si="0"/>
        <v>1.6340810786727707E-4</v>
      </c>
      <c r="F33" s="216">
        <v>3.6670000000000001E-2</v>
      </c>
      <c r="G33" s="196">
        <f t="shared" si="1"/>
        <v>1.4094261591186759E-4</v>
      </c>
    </row>
    <row r="34" spans="1:7">
      <c r="A34" s="193" t="s">
        <v>100</v>
      </c>
      <c r="B34" s="194" t="s">
        <v>101</v>
      </c>
      <c r="C34" s="195">
        <v>1.5973380654416471E-3</v>
      </c>
      <c r="D34" s="216">
        <v>2.1621999999999999E-2</v>
      </c>
      <c r="E34" s="195">
        <f t="shared" si="0"/>
        <v>3.4537643650979295E-5</v>
      </c>
      <c r="F34" s="216">
        <v>8.4529999999999994E-2</v>
      </c>
      <c r="G34" s="196">
        <f t="shared" si="1"/>
        <v>1.3502298667178241E-4</v>
      </c>
    </row>
    <row r="35" spans="1:7">
      <c r="A35" s="193" t="s">
        <v>102</v>
      </c>
      <c r="B35" s="194" t="s">
        <v>103</v>
      </c>
      <c r="C35" s="195">
        <v>9.2838267223725388E-3</v>
      </c>
      <c r="D35" s="216">
        <v>1.9889E-2</v>
      </c>
      <c r="E35" s="195">
        <f t="shared" si="0"/>
        <v>1.8464602968126743E-4</v>
      </c>
      <c r="F35" s="216">
        <v>0.13272</v>
      </c>
      <c r="G35" s="196">
        <f t="shared" si="1"/>
        <v>1.2321494825932834E-3</v>
      </c>
    </row>
    <row r="36" spans="1:7">
      <c r="A36" s="193" t="s">
        <v>104</v>
      </c>
      <c r="B36" s="194" t="s">
        <v>105</v>
      </c>
      <c r="C36" s="195">
        <v>5.4063554767416391E-3</v>
      </c>
      <c r="D36" s="216">
        <v>4.1531999999999999E-2</v>
      </c>
      <c r="E36" s="195">
        <f t="shared" si="0"/>
        <v>2.2453675566003374E-4</v>
      </c>
      <c r="F36" s="216">
        <v>4.2500000000000003E-2</v>
      </c>
      <c r="G36" s="196">
        <f t="shared" si="1"/>
        <v>2.2977010776151967E-4</v>
      </c>
    </row>
    <row r="37" spans="1:7">
      <c r="A37" s="193" t="s">
        <v>106</v>
      </c>
      <c r="B37" s="194" t="s">
        <v>107</v>
      </c>
      <c r="C37" s="195">
        <v>1.1982509546151785E-3</v>
      </c>
      <c r="D37" s="216" t="s">
        <v>108</v>
      </c>
      <c r="E37" s="195" t="str">
        <f t="shared" si="0"/>
        <v>n/a</v>
      </c>
      <c r="F37" s="216">
        <v>0.3075</v>
      </c>
      <c r="G37" s="196">
        <f t="shared" si="1"/>
        <v>3.6846216854416735E-4</v>
      </c>
    </row>
    <row r="38" spans="1:7">
      <c r="A38" s="193" t="s">
        <v>109</v>
      </c>
      <c r="B38" s="194" t="s">
        <v>110</v>
      </c>
      <c r="C38" s="195">
        <v>1.4519732348828331E-2</v>
      </c>
      <c r="D38" s="216">
        <v>2.6055000000000002E-2</v>
      </c>
      <c r="E38" s="195">
        <f t="shared" si="0"/>
        <v>3.7831162634872217E-4</v>
      </c>
      <c r="F38" s="216">
        <v>7.485E-2</v>
      </c>
      <c r="G38" s="196">
        <f t="shared" si="1"/>
        <v>1.0868019663098005E-3</v>
      </c>
    </row>
    <row r="39" spans="1:7">
      <c r="A39" s="193" t="s">
        <v>111</v>
      </c>
      <c r="B39" s="194" t="s">
        <v>112</v>
      </c>
      <c r="C39" s="195">
        <v>5.0837412136398048E-3</v>
      </c>
      <c r="D39" s="216">
        <v>2.7736E-2</v>
      </c>
      <c r="E39" s="195">
        <f t="shared" si="0"/>
        <v>1.4100264630151363E-4</v>
      </c>
      <c r="F39" s="216">
        <v>8.6869999999999989E-2</v>
      </c>
      <c r="G39" s="196">
        <f t="shared" si="1"/>
        <v>4.4162459922888976E-4</v>
      </c>
    </row>
    <row r="40" spans="1:7">
      <c r="A40" s="193" t="s">
        <v>113</v>
      </c>
      <c r="B40" s="194" t="s">
        <v>114</v>
      </c>
      <c r="C40" s="195">
        <v>7.3902467588274094E-3</v>
      </c>
      <c r="D40" s="216">
        <v>2.7065000000000002E-2</v>
      </c>
      <c r="E40" s="195">
        <f t="shared" si="0"/>
        <v>2.0001702852766385E-4</v>
      </c>
      <c r="F40" s="216">
        <v>7.2450000000000001E-2</v>
      </c>
      <c r="G40" s="196">
        <f t="shared" si="1"/>
        <v>5.3542337767704582E-4</v>
      </c>
    </row>
    <row r="41" spans="1:7">
      <c r="A41" s="193" t="s">
        <v>115</v>
      </c>
      <c r="B41" s="194" t="s">
        <v>116</v>
      </c>
      <c r="C41" s="195">
        <v>4.8417293469599394E-3</v>
      </c>
      <c r="D41" s="216">
        <v>2.5817E-2</v>
      </c>
      <c r="E41" s="195">
        <f t="shared" si="0"/>
        <v>1.2499892655046474E-4</v>
      </c>
      <c r="F41" s="216">
        <v>8.6999999999999994E-2</v>
      </c>
      <c r="G41" s="196">
        <f t="shared" si="1"/>
        <v>4.212304531855147E-4</v>
      </c>
    </row>
    <row r="42" spans="1:7">
      <c r="A42" s="193" t="s">
        <v>117</v>
      </c>
      <c r="B42" s="194" t="s">
        <v>15</v>
      </c>
      <c r="C42" s="195">
        <v>6.2195108195631623E-4</v>
      </c>
      <c r="D42" s="216">
        <v>2.0689000000000003E-2</v>
      </c>
      <c r="E42" s="195">
        <f t="shared" si="0"/>
        <v>1.2867545934594228E-5</v>
      </c>
      <c r="F42" s="216">
        <v>8.0799999999999997E-2</v>
      </c>
      <c r="G42" s="196">
        <f t="shared" si="1"/>
        <v>5.0253647422070349E-5</v>
      </c>
    </row>
    <row r="43" spans="1:7">
      <c r="A43" s="193" t="s">
        <v>118</v>
      </c>
      <c r="B43" s="194" t="s">
        <v>119</v>
      </c>
      <c r="C43" s="195">
        <v>1.1526191341355329E-2</v>
      </c>
      <c r="D43" s="216">
        <v>2.0367000000000003E-2</v>
      </c>
      <c r="E43" s="195">
        <f t="shared" si="0"/>
        <v>2.3475393904938402E-4</v>
      </c>
      <c r="F43" s="216">
        <v>0.14099999999999999</v>
      </c>
      <c r="G43" s="196">
        <f t="shared" si="1"/>
        <v>1.6251929791311012E-3</v>
      </c>
    </row>
    <row r="44" spans="1:7">
      <c r="A44" s="193" t="s">
        <v>1045</v>
      </c>
      <c r="B44" s="194" t="s">
        <v>1046</v>
      </c>
      <c r="C44" s="195">
        <v>2.0757449145316977E-4</v>
      </c>
      <c r="D44" s="216" t="s">
        <v>108</v>
      </c>
      <c r="E44" s="195" t="str">
        <f t="shared" si="0"/>
        <v>n/a</v>
      </c>
      <c r="F44" s="216">
        <v>0.08</v>
      </c>
      <c r="G44" s="196">
        <f t="shared" si="1"/>
        <v>1.6605959316253582E-5</v>
      </c>
    </row>
    <row r="45" spans="1:7">
      <c r="A45" s="193" t="s">
        <v>1047</v>
      </c>
      <c r="B45" s="194" t="s">
        <v>1048</v>
      </c>
      <c r="C45" s="195">
        <v>5.4550144573874896E-4</v>
      </c>
      <c r="D45" s="216">
        <v>2.1283E-2</v>
      </c>
      <c r="E45" s="195">
        <f t="shared" si="0"/>
        <v>1.1609907269657794E-5</v>
      </c>
      <c r="F45" s="216">
        <v>0.33</v>
      </c>
      <c r="G45" s="196">
        <f t="shared" si="1"/>
        <v>1.8001547709378717E-4</v>
      </c>
    </row>
    <row r="46" spans="1:7">
      <c r="A46" s="193" t="s">
        <v>120</v>
      </c>
      <c r="B46" s="194" t="s">
        <v>121</v>
      </c>
      <c r="C46" s="195">
        <v>1.0119538159869667E-2</v>
      </c>
      <c r="D46" s="216">
        <v>3.0859999999999999E-2</v>
      </c>
      <c r="E46" s="195">
        <f t="shared" si="0"/>
        <v>3.1228894761357791E-4</v>
      </c>
      <c r="F46" s="216">
        <v>6.8750000000000006E-2</v>
      </c>
      <c r="G46" s="196">
        <f t="shared" si="1"/>
        <v>6.9571824849103971E-4</v>
      </c>
    </row>
    <row r="47" spans="1:7">
      <c r="A47" s="193" t="s">
        <v>122</v>
      </c>
      <c r="B47" s="194" t="s">
        <v>123</v>
      </c>
      <c r="C47" s="195">
        <v>8.115143651066678E-3</v>
      </c>
      <c r="D47" s="216">
        <v>3.4467999999999999E-2</v>
      </c>
      <c r="E47" s="195">
        <f t="shared" si="0"/>
        <v>2.7971277136496625E-4</v>
      </c>
      <c r="F47" s="216">
        <v>7.1870000000000003E-2</v>
      </c>
      <c r="G47" s="196">
        <f t="shared" si="1"/>
        <v>5.8323537420216219E-4</v>
      </c>
    </row>
    <row r="48" spans="1:7">
      <c r="A48" s="193" t="s">
        <v>124</v>
      </c>
      <c r="B48" s="194" t="s">
        <v>125</v>
      </c>
      <c r="C48" s="195">
        <v>9.5521385865750506E-3</v>
      </c>
      <c r="D48" s="216">
        <v>5.9559000000000001E-2</v>
      </c>
      <c r="E48" s="195">
        <f t="shared" si="0"/>
        <v>5.6891582207782348E-4</v>
      </c>
      <c r="F48" s="216">
        <v>4.8499999999999995E-2</v>
      </c>
      <c r="G48" s="196">
        <f t="shared" si="1"/>
        <v>4.6327872144888991E-4</v>
      </c>
    </row>
    <row r="49" spans="1:7">
      <c r="A49" s="193" t="s">
        <v>126</v>
      </c>
      <c r="B49" s="194" t="s">
        <v>127</v>
      </c>
      <c r="C49" s="195">
        <v>1.3600595635355666E-3</v>
      </c>
      <c r="D49" s="216">
        <v>2.3744999999999999E-2</v>
      </c>
      <c r="E49" s="195">
        <f t="shared" si="0"/>
        <v>3.2294614336152024E-5</v>
      </c>
      <c r="F49" s="216">
        <v>0.17752999999999999</v>
      </c>
      <c r="G49" s="196">
        <f t="shared" si="1"/>
        <v>2.4145137431446913E-4</v>
      </c>
    </row>
    <row r="50" spans="1:7">
      <c r="A50" s="193" t="s">
        <v>128</v>
      </c>
      <c r="B50" s="194" t="s">
        <v>129</v>
      </c>
      <c r="C50" s="195">
        <v>4.3816974302965323E-3</v>
      </c>
      <c r="D50" s="216">
        <v>2.0027E-2</v>
      </c>
      <c r="E50" s="195">
        <f t="shared" si="0"/>
        <v>8.7752254436548649E-5</v>
      </c>
      <c r="F50" s="216">
        <v>0.10593</v>
      </c>
      <c r="G50" s="196">
        <f t="shared" si="1"/>
        <v>4.6415320879131163E-4</v>
      </c>
    </row>
    <row r="51" spans="1:7">
      <c r="A51" s="193" t="s">
        <v>130</v>
      </c>
      <c r="B51" s="194" t="s">
        <v>131</v>
      </c>
      <c r="C51" s="195">
        <v>1.3460930289081127E-3</v>
      </c>
      <c r="D51" s="216">
        <v>2.0766E-2</v>
      </c>
      <c r="E51" s="195">
        <f t="shared" si="0"/>
        <v>2.7952967838305866E-5</v>
      </c>
      <c r="F51" s="216">
        <v>9.5329999999999998E-2</v>
      </c>
      <c r="G51" s="196">
        <f t="shared" si="1"/>
        <v>1.2832304844581039E-4</v>
      </c>
    </row>
    <row r="52" spans="1:7">
      <c r="A52" s="193" t="s">
        <v>1082</v>
      </c>
      <c r="B52" s="194" t="s">
        <v>132</v>
      </c>
      <c r="C52" s="195">
        <v>1.0773469741487499E-2</v>
      </c>
      <c r="D52" s="216">
        <v>2.2149000000000002E-2</v>
      </c>
      <c r="E52" s="195">
        <f t="shared" si="0"/>
        <v>2.3862158130420663E-4</v>
      </c>
      <c r="F52" s="216">
        <v>6.2880000000000005E-2</v>
      </c>
      <c r="G52" s="196">
        <f t="shared" si="1"/>
        <v>6.7743577734473404E-4</v>
      </c>
    </row>
    <row r="53" spans="1:7">
      <c r="A53" s="193" t="s">
        <v>133</v>
      </c>
      <c r="B53" s="194" t="s">
        <v>134</v>
      </c>
      <c r="C53" s="195">
        <v>8.7114305115152599E-3</v>
      </c>
      <c r="D53" s="216">
        <v>2.7133000000000004E-2</v>
      </c>
      <c r="E53" s="195">
        <f t="shared" si="0"/>
        <v>2.3636724406894357E-4</v>
      </c>
      <c r="F53" s="216">
        <v>7.1800000000000003E-2</v>
      </c>
      <c r="G53" s="196">
        <f t="shared" si="1"/>
        <v>6.2548071072679565E-4</v>
      </c>
    </row>
    <row r="54" spans="1:7">
      <c r="A54" s="193" t="s">
        <v>135</v>
      </c>
      <c r="B54" s="194" t="s">
        <v>136</v>
      </c>
      <c r="C54" s="195">
        <v>8.5413813937562973E-3</v>
      </c>
      <c r="D54" s="216">
        <v>2.5375000000000002E-2</v>
      </c>
      <c r="E54" s="195">
        <f t="shared" si="0"/>
        <v>2.1673755286656605E-4</v>
      </c>
      <c r="F54" s="216">
        <v>9.3599999999999989E-2</v>
      </c>
      <c r="G54" s="196">
        <f t="shared" si="1"/>
        <v>7.9947329845558932E-4</v>
      </c>
    </row>
    <row r="55" spans="1:7">
      <c r="A55" s="193" t="s">
        <v>137</v>
      </c>
      <c r="B55" s="194" t="s">
        <v>138</v>
      </c>
      <c r="C55" s="195">
        <v>1.8607984449865364E-3</v>
      </c>
      <c r="D55" s="216">
        <v>4.5144000000000004E-2</v>
      </c>
      <c r="E55" s="195">
        <f t="shared" si="0"/>
        <v>8.4003885000472214E-5</v>
      </c>
      <c r="F55" s="216">
        <v>0.10776999999999999</v>
      </c>
      <c r="G55" s="196">
        <f t="shared" si="1"/>
        <v>2.0053824841619901E-4</v>
      </c>
    </row>
    <row r="56" spans="1:7">
      <c r="A56" s="193" t="s">
        <v>139</v>
      </c>
      <c r="B56" s="194" t="s">
        <v>140</v>
      </c>
      <c r="C56" s="195">
        <v>3.4353436988440331E-2</v>
      </c>
      <c r="D56" s="216">
        <v>1.6088000000000002E-2</v>
      </c>
      <c r="E56" s="195">
        <f t="shared" si="0"/>
        <v>5.5267809427002811E-4</v>
      </c>
      <c r="F56" s="216">
        <v>0.11967999999999999</v>
      </c>
      <c r="G56" s="196">
        <f t="shared" si="1"/>
        <v>4.1114193387765388E-3</v>
      </c>
    </row>
    <row r="57" spans="1:7">
      <c r="A57" s="193" t="s">
        <v>141</v>
      </c>
      <c r="B57" s="194" t="s">
        <v>142</v>
      </c>
      <c r="C57" s="195">
        <v>1.1368521254012981E-3</v>
      </c>
      <c r="D57" s="216">
        <v>1.0612999999999999E-2</v>
      </c>
      <c r="E57" s="195">
        <f t="shared" si="0"/>
        <v>1.2065411606883975E-5</v>
      </c>
      <c r="F57" s="216">
        <v>0.15056</v>
      </c>
      <c r="G57" s="196">
        <f t="shared" si="1"/>
        <v>1.7116445600041943E-4</v>
      </c>
    </row>
    <row r="58" spans="1:7">
      <c r="A58" s="193" t="s">
        <v>143</v>
      </c>
      <c r="B58" s="194" t="s">
        <v>144</v>
      </c>
      <c r="C58" s="195">
        <v>1.5326433189533583E-3</v>
      </c>
      <c r="D58" s="216">
        <v>4.5121000000000001E-2</v>
      </c>
      <c r="E58" s="195">
        <f t="shared" si="0"/>
        <v>6.9154399194494486E-5</v>
      </c>
      <c r="F58" s="216">
        <v>0.12</v>
      </c>
      <c r="G58" s="196">
        <f t="shared" si="1"/>
        <v>1.8391719827440299E-4</v>
      </c>
    </row>
    <row r="59" spans="1:7">
      <c r="A59" s="193" t="s">
        <v>145</v>
      </c>
      <c r="B59" s="194" t="s">
        <v>146</v>
      </c>
      <c r="C59" s="195">
        <v>7.0719650523726231E-3</v>
      </c>
      <c r="D59" s="216">
        <v>2.5091000000000002E-2</v>
      </c>
      <c r="E59" s="195">
        <f t="shared" si="0"/>
        <v>1.7744267512908151E-4</v>
      </c>
      <c r="F59" s="216">
        <v>0.128</v>
      </c>
      <c r="G59" s="196">
        <f t="shared" si="1"/>
        <v>9.052115267036958E-4</v>
      </c>
    </row>
    <row r="60" spans="1:7">
      <c r="A60" s="193" t="s">
        <v>147</v>
      </c>
      <c r="B60" s="194" t="s">
        <v>148</v>
      </c>
      <c r="C60" s="195">
        <v>1.8528180016225955E-3</v>
      </c>
      <c r="D60" s="216">
        <v>2.4041999999999997E-2</v>
      </c>
      <c r="E60" s="195">
        <f t="shared" si="0"/>
        <v>4.4545450395010439E-5</v>
      </c>
      <c r="F60" s="216">
        <v>0.11</v>
      </c>
      <c r="G60" s="196">
        <f t="shared" si="1"/>
        <v>2.038099801784855E-4</v>
      </c>
    </row>
    <row r="61" spans="1:7">
      <c r="A61" s="193" t="s">
        <v>149</v>
      </c>
      <c r="B61" s="194" t="s">
        <v>150</v>
      </c>
      <c r="C61" s="195">
        <v>4.7865537814366496E-3</v>
      </c>
      <c r="D61" s="216">
        <v>1.9932999999999999E-2</v>
      </c>
      <c r="E61" s="195">
        <f t="shared" si="0"/>
        <v>9.5410376525376737E-5</v>
      </c>
      <c r="F61" s="216">
        <v>0.15223</v>
      </c>
      <c r="G61" s="196">
        <f t="shared" si="1"/>
        <v>7.2865708214810121E-4</v>
      </c>
    </row>
    <row r="62" spans="1:7">
      <c r="A62" s="193" t="s">
        <v>151</v>
      </c>
      <c r="B62" s="194" t="s">
        <v>152</v>
      </c>
      <c r="C62" s="195">
        <v>4.4535330402312098E-3</v>
      </c>
      <c r="D62" s="216">
        <v>5.3059000000000002E-2</v>
      </c>
      <c r="E62" s="195">
        <f t="shared" si="0"/>
        <v>2.3630000958162778E-4</v>
      </c>
      <c r="F62" s="216">
        <v>4.8669999999999998E-2</v>
      </c>
      <c r="G62" s="196">
        <f t="shared" si="1"/>
        <v>2.1675345306805297E-4</v>
      </c>
    </row>
    <row r="63" spans="1:7">
      <c r="A63" s="193" t="s">
        <v>1049</v>
      </c>
      <c r="B63" s="194" t="s">
        <v>153</v>
      </c>
      <c r="C63" s="195">
        <v>1.8857628722834499E-3</v>
      </c>
      <c r="D63" s="216">
        <v>1.0062999999999999E-2</v>
      </c>
      <c r="E63" s="195">
        <f t="shared" si="0"/>
        <v>1.8976431783788356E-5</v>
      </c>
      <c r="F63" s="216">
        <v>0.1358</v>
      </c>
      <c r="G63" s="196">
        <f t="shared" si="1"/>
        <v>2.5608659805609248E-4</v>
      </c>
    </row>
    <row r="64" spans="1:7">
      <c r="A64" s="193" t="s">
        <v>154</v>
      </c>
      <c r="B64" s="194" t="s">
        <v>155</v>
      </c>
      <c r="C64" s="195">
        <v>1.5465931393528456E-4</v>
      </c>
      <c r="D64" s="216" t="s">
        <v>108</v>
      </c>
      <c r="E64" s="195" t="str">
        <f t="shared" si="0"/>
        <v>n/a</v>
      </c>
      <c r="F64" s="216">
        <v>0.20657</v>
      </c>
      <c r="G64" s="196">
        <f t="shared" si="1"/>
        <v>3.1947974479611734E-5</v>
      </c>
    </row>
    <row r="65" spans="1:7">
      <c r="A65" s="193" t="s">
        <v>156</v>
      </c>
      <c r="B65" s="194" t="s">
        <v>157</v>
      </c>
      <c r="C65" s="195">
        <v>7.87192493643555E-4</v>
      </c>
      <c r="D65" s="216">
        <v>3.8656999999999997E-2</v>
      </c>
      <c r="E65" s="195">
        <f t="shared" si="0"/>
        <v>3.0430500226778902E-5</v>
      </c>
      <c r="F65" s="216">
        <v>7.9000000000000001E-2</v>
      </c>
      <c r="G65" s="196">
        <f t="shared" si="1"/>
        <v>6.2188206997840846E-5</v>
      </c>
    </row>
    <row r="66" spans="1:7">
      <c r="A66" s="193" t="s">
        <v>158</v>
      </c>
      <c r="B66" s="194" t="s">
        <v>159</v>
      </c>
      <c r="C66" s="195">
        <v>9.4020289473822926E-4</v>
      </c>
      <c r="D66" s="216">
        <v>2.759E-2</v>
      </c>
      <c r="E66" s="195">
        <f t="shared" si="0"/>
        <v>2.5940197865827746E-5</v>
      </c>
      <c r="F66" s="216">
        <v>-6.5030000000000004E-2</v>
      </c>
      <c r="G66" s="196">
        <f t="shared" si="1"/>
        <v>-6.1141394244827054E-5</v>
      </c>
    </row>
    <row r="67" spans="1:7">
      <c r="A67" s="193" t="s">
        <v>160</v>
      </c>
      <c r="B67" s="194" t="s">
        <v>161</v>
      </c>
      <c r="C67" s="195">
        <v>5.0411726109338825E-3</v>
      </c>
      <c r="D67" s="216">
        <v>1.5266999999999999E-2</v>
      </c>
      <c r="E67" s="195">
        <f t="shared" si="0"/>
        <v>7.6963582251127576E-5</v>
      </c>
      <c r="F67" s="216">
        <v>0.13</v>
      </c>
      <c r="G67" s="196">
        <f t="shared" si="1"/>
        <v>6.5535243942140475E-4</v>
      </c>
    </row>
    <row r="68" spans="1:7">
      <c r="A68" s="193" t="s">
        <v>162</v>
      </c>
      <c r="B68" s="194" t="s">
        <v>163</v>
      </c>
      <c r="C68" s="195">
        <v>1.4156502972417764E-3</v>
      </c>
      <c r="D68" s="216">
        <v>2.2094999999999997E-2</v>
      </c>
      <c r="E68" s="195">
        <f t="shared" si="0"/>
        <v>3.1278793317557047E-5</v>
      </c>
      <c r="F68" s="216">
        <v>8.0399999999999985E-2</v>
      </c>
      <c r="G68" s="196">
        <f t="shared" si="1"/>
        <v>1.1381828389823881E-4</v>
      </c>
    </row>
    <row r="69" spans="1:7">
      <c r="A69" s="193" t="s">
        <v>164</v>
      </c>
      <c r="B69" s="194" t="s">
        <v>165</v>
      </c>
      <c r="C69" s="195">
        <v>1.4348065025089757E-3</v>
      </c>
      <c r="D69" s="216">
        <v>2.6339000000000001E-2</v>
      </c>
      <c r="E69" s="195">
        <f t="shared" si="0"/>
        <v>3.779136846958391E-5</v>
      </c>
      <c r="F69" s="216">
        <v>0.12143000000000001</v>
      </c>
      <c r="G69" s="196">
        <f t="shared" si="1"/>
        <v>1.7422855359966493E-4</v>
      </c>
    </row>
    <row r="70" spans="1:7">
      <c r="A70" s="193" t="s">
        <v>166</v>
      </c>
      <c r="B70" s="194" t="s">
        <v>167</v>
      </c>
      <c r="C70" s="195">
        <v>1.0636297680532154E-3</v>
      </c>
      <c r="D70" s="216">
        <v>2.1547999999999998E-2</v>
      </c>
      <c r="E70" s="195">
        <f t="shared" si="0"/>
        <v>2.2919094242010682E-5</v>
      </c>
      <c r="F70" s="216">
        <v>0.15597</v>
      </c>
      <c r="G70" s="196">
        <f t="shared" si="1"/>
        <v>1.6589433492326E-4</v>
      </c>
    </row>
    <row r="71" spans="1:7">
      <c r="A71" s="193" t="s">
        <v>168</v>
      </c>
      <c r="B71" s="194" t="s">
        <v>169</v>
      </c>
      <c r="C71" s="195">
        <v>1.3685988218659158E-3</v>
      </c>
      <c r="D71" s="216">
        <v>3.4988999999999999E-2</v>
      </c>
      <c r="E71" s="195">
        <f t="shared" si="0"/>
        <v>4.7885904178266526E-5</v>
      </c>
      <c r="F71" s="216">
        <v>5.4679999999999999E-2</v>
      </c>
      <c r="G71" s="196">
        <f t="shared" si="1"/>
        <v>7.4834983579628276E-5</v>
      </c>
    </row>
    <row r="72" spans="1:7">
      <c r="A72" s="193" t="s">
        <v>170</v>
      </c>
      <c r="B72" s="194" t="s">
        <v>171</v>
      </c>
      <c r="C72" s="195">
        <v>8.402813526330828E-4</v>
      </c>
      <c r="D72" s="216">
        <v>1.397E-2</v>
      </c>
      <c r="E72" s="195">
        <f t="shared" si="0"/>
        <v>1.1738730496284166E-5</v>
      </c>
      <c r="F72" s="216">
        <v>-0.21609999999999999</v>
      </c>
      <c r="G72" s="196">
        <f t="shared" si="1"/>
        <v>-1.8158480030400917E-4</v>
      </c>
    </row>
    <row r="73" spans="1:7">
      <c r="A73" s="193" t="s">
        <v>172</v>
      </c>
      <c r="B73" s="194" t="s">
        <v>173</v>
      </c>
      <c r="C73" s="195">
        <v>1.3521397465582974E-3</v>
      </c>
      <c r="D73" s="216">
        <v>1.4835000000000001E-2</v>
      </c>
      <c r="E73" s="195">
        <f t="shared" si="0"/>
        <v>2.0058993140192345E-5</v>
      </c>
      <c r="F73" s="216">
        <v>0.16995000000000002</v>
      </c>
      <c r="G73" s="196">
        <f t="shared" si="1"/>
        <v>2.2979614992758266E-4</v>
      </c>
    </row>
    <row r="74" spans="1:7">
      <c r="A74" s="193" t="s">
        <v>174</v>
      </c>
      <c r="B74" s="194" t="s">
        <v>175</v>
      </c>
      <c r="C74" s="195">
        <v>1.4616815983459683E-3</v>
      </c>
      <c r="D74" s="216">
        <v>1.0404E-2</v>
      </c>
      <c r="E74" s="195">
        <f t="shared" si="0"/>
        <v>1.5207335349191455E-5</v>
      </c>
      <c r="F74" s="216">
        <v>0.1142</v>
      </c>
      <c r="G74" s="196">
        <f t="shared" si="1"/>
        <v>1.6692403853110958E-4</v>
      </c>
    </row>
    <row r="75" spans="1:7">
      <c r="A75" s="193" t="s">
        <v>176</v>
      </c>
      <c r="B75" s="194" t="s">
        <v>177</v>
      </c>
      <c r="C75" s="195">
        <v>7.1420744621244906E-4</v>
      </c>
      <c r="D75" s="216">
        <v>2.0978E-2</v>
      </c>
      <c r="E75" s="195">
        <f t="shared" si="0"/>
        <v>1.4982643806644757E-5</v>
      </c>
      <c r="F75" s="216">
        <v>2.0400000000000001E-2</v>
      </c>
      <c r="G75" s="196">
        <f t="shared" si="1"/>
        <v>1.4569831902733961E-5</v>
      </c>
    </row>
    <row r="76" spans="1:7">
      <c r="A76" s="193" t="s">
        <v>178</v>
      </c>
      <c r="B76" s="194" t="s">
        <v>179</v>
      </c>
      <c r="C76" s="195">
        <v>1.1021902867497828E-3</v>
      </c>
      <c r="D76" s="216">
        <v>2.6655999999999999E-2</v>
      </c>
      <c r="E76" s="195">
        <f t="shared" si="0"/>
        <v>2.9379984283602209E-5</v>
      </c>
      <c r="F76" s="216">
        <v>0.114</v>
      </c>
      <c r="G76" s="196">
        <f t="shared" si="1"/>
        <v>1.2564969268947525E-4</v>
      </c>
    </row>
    <row r="77" spans="1:7">
      <c r="A77" s="193" t="s">
        <v>180</v>
      </c>
      <c r="B77" s="194" t="s">
        <v>181</v>
      </c>
      <c r="C77" s="195">
        <v>2.5815475830639032E-3</v>
      </c>
      <c r="D77" s="216">
        <v>1.8319000000000002E-2</v>
      </c>
      <c r="E77" s="195">
        <f t="shared" si="0"/>
        <v>4.7291370174147647E-5</v>
      </c>
      <c r="F77" s="216">
        <v>0.13500000000000001</v>
      </c>
      <c r="G77" s="196">
        <f t="shared" si="1"/>
        <v>3.4850892371362694E-4</v>
      </c>
    </row>
    <row r="78" spans="1:7">
      <c r="A78" s="193" t="s">
        <v>182</v>
      </c>
      <c r="B78" s="194" t="s">
        <v>183</v>
      </c>
      <c r="C78" s="195">
        <v>7.7775996970280193E-4</v>
      </c>
      <c r="D78" s="216" t="s">
        <v>108</v>
      </c>
      <c r="E78" s="195" t="str">
        <f t="shared" si="0"/>
        <v>n/a</v>
      </c>
      <c r="F78" s="216">
        <v>0.1303</v>
      </c>
      <c r="G78" s="196">
        <f t="shared" si="1"/>
        <v>1.0134212405227509E-4</v>
      </c>
    </row>
    <row r="79" spans="1:7">
      <c r="A79" s="193" t="s">
        <v>184</v>
      </c>
      <c r="B79" s="194" t="s">
        <v>185</v>
      </c>
      <c r="C79" s="195">
        <v>8.0325458468882155E-4</v>
      </c>
      <c r="D79" s="216" t="s">
        <v>108</v>
      </c>
      <c r="E79" s="195" t="str">
        <f t="shared" si="0"/>
        <v>n/a</v>
      </c>
      <c r="F79" s="216">
        <v>0.1191</v>
      </c>
      <c r="G79" s="196">
        <f t="shared" si="1"/>
        <v>9.5667621036438642E-5</v>
      </c>
    </row>
    <row r="80" spans="1:7">
      <c r="A80" s="193" t="s">
        <v>186</v>
      </c>
      <c r="B80" s="194" t="s">
        <v>187</v>
      </c>
      <c r="C80" s="195">
        <v>3.7101670169654473E-4</v>
      </c>
      <c r="D80" s="216">
        <v>1.9196999999999999E-2</v>
      </c>
      <c r="E80" s="195">
        <f t="shared" si="0"/>
        <v>7.122407622468569E-6</v>
      </c>
      <c r="F80" s="216">
        <v>0.10367000000000001</v>
      </c>
      <c r="G80" s="196">
        <f t="shared" si="1"/>
        <v>3.8463301464880797E-5</v>
      </c>
    </row>
    <row r="81" spans="1:7">
      <c r="A81" s="193" t="s">
        <v>1110</v>
      </c>
      <c r="B81" s="194" t="s">
        <v>1111</v>
      </c>
      <c r="C81" s="195">
        <v>6.1732818150340995E-4</v>
      </c>
      <c r="D81" s="216">
        <v>1.3077E-2</v>
      </c>
      <c r="E81" s="195">
        <f t="shared" si="0"/>
        <v>8.0728006295200923E-6</v>
      </c>
      <c r="F81" s="216">
        <v>0.13449999999999998</v>
      </c>
      <c r="G81" s="196">
        <f t="shared" si="1"/>
        <v>8.3030640412208625E-5</v>
      </c>
    </row>
    <row r="82" spans="1:7">
      <c r="A82" s="193" t="s">
        <v>188</v>
      </c>
      <c r="B82" s="194" t="s">
        <v>189</v>
      </c>
      <c r="C82" s="195">
        <v>5.9260281114612977E-4</v>
      </c>
      <c r="D82" s="216">
        <v>9.0930000000000004E-3</v>
      </c>
      <c r="E82" s="195">
        <f t="shared" si="0"/>
        <v>5.3885373617517583E-6</v>
      </c>
      <c r="F82" s="216">
        <v>5.5999999999999994E-2</v>
      </c>
      <c r="G82" s="196">
        <f t="shared" si="1"/>
        <v>3.3185757424183264E-5</v>
      </c>
    </row>
    <row r="83" spans="1:7">
      <c r="A83" s="193" t="s">
        <v>190</v>
      </c>
      <c r="B83" s="194" t="s">
        <v>191</v>
      </c>
      <c r="C83" s="195">
        <v>1.997214928044189E-3</v>
      </c>
      <c r="D83" s="216">
        <v>2.1964999999999998E-2</v>
      </c>
      <c r="E83" s="195">
        <f t="shared" ref="E83:E146" si="2">IFERROR(D83*C83,"n/a")</f>
        <v>4.3868825894490608E-5</v>
      </c>
      <c r="F83" s="216">
        <v>7.8E-2</v>
      </c>
      <c r="G83" s="196">
        <f t="shared" ref="G83:G146" si="3">IFERROR(C83*F83, "n/a")</f>
        <v>1.5578276438744674E-4</v>
      </c>
    </row>
    <row r="84" spans="1:7">
      <c r="A84" s="193" t="s">
        <v>192</v>
      </c>
      <c r="B84" s="194" t="s">
        <v>193</v>
      </c>
      <c r="C84" s="195">
        <v>1.61331533226962E-3</v>
      </c>
      <c r="D84" s="216">
        <v>9.8589999999999997E-3</v>
      </c>
      <c r="E84" s="195">
        <f t="shared" si="2"/>
        <v>1.5905675860846182E-5</v>
      </c>
      <c r="F84" s="216">
        <v>0.12333</v>
      </c>
      <c r="G84" s="196">
        <f t="shared" si="3"/>
        <v>1.9897017992881222E-4</v>
      </c>
    </row>
    <row r="85" spans="1:7">
      <c r="A85" s="193" t="s">
        <v>194</v>
      </c>
      <c r="B85" s="194" t="s">
        <v>195</v>
      </c>
      <c r="C85" s="195">
        <v>2.7354694293807505E-3</v>
      </c>
      <c r="D85" s="216">
        <v>1.1493999999999999E-2</v>
      </c>
      <c r="E85" s="195">
        <f t="shared" si="2"/>
        <v>3.1441485621302346E-5</v>
      </c>
      <c r="F85" s="216">
        <v>0.15229999999999999</v>
      </c>
      <c r="G85" s="196">
        <f t="shared" si="3"/>
        <v>4.1661199409468829E-4</v>
      </c>
    </row>
    <row r="86" spans="1:7">
      <c r="A86" s="193" t="s">
        <v>196</v>
      </c>
      <c r="B86" s="194" t="s">
        <v>197</v>
      </c>
      <c r="C86" s="195">
        <v>1.1455149860154383E-2</v>
      </c>
      <c r="D86" s="216" t="s">
        <v>108</v>
      </c>
      <c r="E86" s="195" t="str">
        <f t="shared" si="2"/>
        <v>n/a</v>
      </c>
      <c r="F86" s="216">
        <v>-5.5999999999999994E-2</v>
      </c>
      <c r="G86" s="196">
        <f t="shared" si="3"/>
        <v>-6.4148839216864539E-4</v>
      </c>
    </row>
    <row r="87" spans="1:7">
      <c r="A87" s="193" t="s">
        <v>198</v>
      </c>
      <c r="B87" s="194" t="s">
        <v>199</v>
      </c>
      <c r="C87" s="195">
        <v>8.5349197131787677E-4</v>
      </c>
      <c r="D87" s="216">
        <v>2.2681E-2</v>
      </c>
      <c r="E87" s="195">
        <f t="shared" si="2"/>
        <v>1.9358051401460762E-5</v>
      </c>
      <c r="F87" s="216">
        <v>0.12454999999999999</v>
      </c>
      <c r="G87" s="196">
        <f t="shared" si="3"/>
        <v>1.0630242502764155E-4</v>
      </c>
    </row>
    <row r="88" spans="1:7">
      <c r="A88" s="193" t="s">
        <v>200</v>
      </c>
      <c r="B88" s="194" t="s">
        <v>201</v>
      </c>
      <c r="C88" s="195">
        <v>2.0729895660213791E-4</v>
      </c>
      <c r="D88" s="216">
        <v>3.8834999999999995E-2</v>
      </c>
      <c r="E88" s="195">
        <f t="shared" si="2"/>
        <v>8.0504549796440251E-6</v>
      </c>
      <c r="F88" s="216">
        <v>0.1</v>
      </c>
      <c r="G88" s="196">
        <f t="shared" si="3"/>
        <v>2.0729895660213792E-5</v>
      </c>
    </row>
    <row r="89" spans="1:7">
      <c r="A89" s="193" t="s">
        <v>202</v>
      </c>
      <c r="B89" s="194" t="s">
        <v>203</v>
      </c>
      <c r="C89" s="195">
        <v>2.0855616659440318E-3</v>
      </c>
      <c r="D89" s="216" t="s">
        <v>108</v>
      </c>
      <c r="E89" s="195" t="str">
        <f t="shared" si="2"/>
        <v>n/a</v>
      </c>
      <c r="F89" s="216">
        <v>0.22039999999999998</v>
      </c>
      <c r="G89" s="196">
        <f t="shared" si="3"/>
        <v>4.5965779117406456E-4</v>
      </c>
    </row>
    <row r="90" spans="1:7">
      <c r="A90" s="193" t="s">
        <v>204</v>
      </c>
      <c r="B90" s="194" t="s">
        <v>205</v>
      </c>
      <c r="C90" s="195">
        <v>3.9682845676063568E-3</v>
      </c>
      <c r="D90" s="216">
        <v>2.5773000000000001E-2</v>
      </c>
      <c r="E90" s="195">
        <f t="shared" si="2"/>
        <v>1.0227459816091864E-4</v>
      </c>
      <c r="F90" s="216">
        <v>9.3649999999999997E-2</v>
      </c>
      <c r="G90" s="196">
        <f t="shared" si="3"/>
        <v>3.7162984975633529E-4</v>
      </c>
    </row>
    <row r="91" spans="1:7">
      <c r="A91" s="193" t="s">
        <v>206</v>
      </c>
      <c r="B91" s="194" t="s">
        <v>207</v>
      </c>
      <c r="C91" s="195">
        <v>2.9210184337595942E-4</v>
      </c>
      <c r="D91" s="216">
        <v>1.5279000000000001E-2</v>
      </c>
      <c r="E91" s="195">
        <f t="shared" si="2"/>
        <v>4.4630240649412843E-6</v>
      </c>
      <c r="F91" s="216">
        <v>0.1283</v>
      </c>
      <c r="G91" s="196">
        <f t="shared" si="3"/>
        <v>3.7476666505135593E-5</v>
      </c>
    </row>
    <row r="92" spans="1:7">
      <c r="A92" s="193" t="s">
        <v>208</v>
      </c>
      <c r="B92" s="194" t="s">
        <v>209</v>
      </c>
      <c r="C92" s="195">
        <v>6.1799387821912552E-4</v>
      </c>
      <c r="D92" s="216">
        <v>1.2501999999999999E-2</v>
      </c>
      <c r="E92" s="195">
        <f t="shared" si="2"/>
        <v>7.7261594654955063E-6</v>
      </c>
      <c r="F92" s="216">
        <v>9.4399999999999998E-2</v>
      </c>
      <c r="G92" s="196">
        <f t="shared" si="3"/>
        <v>5.8338622103885444E-5</v>
      </c>
    </row>
    <row r="93" spans="1:7">
      <c r="A93" s="193" t="s">
        <v>210</v>
      </c>
      <c r="B93" s="194" t="s">
        <v>211</v>
      </c>
      <c r="C93" s="195">
        <v>3.8917499430453757E-4</v>
      </c>
      <c r="D93" s="216">
        <v>1.0657000000000002E-2</v>
      </c>
      <c r="E93" s="195">
        <f t="shared" si="2"/>
        <v>4.1474379143034576E-6</v>
      </c>
      <c r="F93" s="216">
        <v>0.4461</v>
      </c>
      <c r="G93" s="196">
        <f t="shared" si="3"/>
        <v>1.736109649592542E-4</v>
      </c>
    </row>
    <row r="94" spans="1:7">
      <c r="A94" s="193" t="s">
        <v>212</v>
      </c>
      <c r="B94" s="194" t="s">
        <v>213</v>
      </c>
      <c r="C94" s="195">
        <v>4.3139039603451473E-4</v>
      </c>
      <c r="D94" s="216">
        <v>3.8220000000000004E-2</v>
      </c>
      <c r="E94" s="195">
        <f t="shared" si="2"/>
        <v>1.6487740936439156E-5</v>
      </c>
      <c r="F94" s="216">
        <v>2.2949999999999998E-2</v>
      </c>
      <c r="G94" s="196">
        <f t="shared" si="3"/>
        <v>9.9004095889921125E-6</v>
      </c>
    </row>
    <row r="95" spans="1:7">
      <c r="A95" s="193" t="s">
        <v>214</v>
      </c>
      <c r="B95" s="194" t="s">
        <v>215</v>
      </c>
      <c r="C95" s="195">
        <v>4.5330817563671695E-4</v>
      </c>
      <c r="D95" s="216">
        <v>1.2711999999999999E-2</v>
      </c>
      <c r="E95" s="195">
        <f t="shared" si="2"/>
        <v>5.7624535286939456E-6</v>
      </c>
      <c r="F95" s="216">
        <v>8.6999999999999994E-2</v>
      </c>
      <c r="G95" s="196">
        <f t="shared" si="3"/>
        <v>3.9437811280394374E-5</v>
      </c>
    </row>
    <row r="96" spans="1:7">
      <c r="A96" s="193" t="s">
        <v>985</v>
      </c>
      <c r="B96" s="194" t="s">
        <v>986</v>
      </c>
      <c r="C96" s="195">
        <v>1.1795848432588399E-3</v>
      </c>
      <c r="D96" s="216" t="s">
        <v>108</v>
      </c>
      <c r="E96" s="195" t="str">
        <f t="shared" si="2"/>
        <v>n/a</v>
      </c>
      <c r="F96" s="216">
        <v>0.23399999999999999</v>
      </c>
      <c r="G96" s="196">
        <f t="shared" si="3"/>
        <v>2.7602285332256854E-4</v>
      </c>
    </row>
    <row r="97" spans="1:7">
      <c r="A97" s="193" t="s">
        <v>1050</v>
      </c>
      <c r="B97" s="194" t="s">
        <v>1051</v>
      </c>
      <c r="C97" s="195">
        <v>9.4352796457186411E-4</v>
      </c>
      <c r="D97" s="216">
        <v>7.4280000000000006E-3</v>
      </c>
      <c r="E97" s="195">
        <f t="shared" si="2"/>
        <v>7.0085257208398069E-6</v>
      </c>
      <c r="F97" s="216">
        <v>0.11199999999999999</v>
      </c>
      <c r="G97" s="196">
        <f t="shared" si="3"/>
        <v>1.0567513203204877E-4</v>
      </c>
    </row>
    <row r="98" spans="1:7">
      <c r="A98" s="193" t="s">
        <v>216</v>
      </c>
      <c r="B98" s="194" t="s">
        <v>217</v>
      </c>
      <c r="C98" s="195">
        <v>1.316036407784894E-3</v>
      </c>
      <c r="D98" s="216">
        <v>3.1363000000000002E-2</v>
      </c>
      <c r="E98" s="195">
        <f t="shared" si="2"/>
        <v>4.1274849857357636E-5</v>
      </c>
      <c r="F98" s="216">
        <v>0.13470000000000001</v>
      </c>
      <c r="G98" s="196">
        <f t="shared" si="3"/>
        <v>1.7727010412862523E-4</v>
      </c>
    </row>
    <row r="99" spans="1:7">
      <c r="A99" s="193" t="s">
        <v>218</v>
      </c>
      <c r="B99" s="194" t="s">
        <v>219</v>
      </c>
      <c r="C99" s="195">
        <v>3.784180442623942E-4</v>
      </c>
      <c r="D99" s="216" t="s">
        <v>108</v>
      </c>
      <c r="E99" s="195" t="str">
        <f t="shared" si="2"/>
        <v>n/a</v>
      </c>
      <c r="F99" s="216">
        <v>0.12619999999999998</v>
      </c>
      <c r="G99" s="196">
        <f t="shared" si="3"/>
        <v>4.7756357185914142E-5</v>
      </c>
    </row>
    <row r="100" spans="1:7">
      <c r="A100" s="193" t="s">
        <v>220</v>
      </c>
      <c r="B100" s="194" t="s">
        <v>221</v>
      </c>
      <c r="C100" s="195">
        <v>8.9695933335455068E-4</v>
      </c>
      <c r="D100" s="216">
        <v>0.10188700000000001</v>
      </c>
      <c r="E100" s="195">
        <f t="shared" si="2"/>
        <v>9.1388495597495117E-5</v>
      </c>
      <c r="F100" s="216">
        <v>-0.15117</v>
      </c>
      <c r="G100" s="196">
        <f t="shared" si="3"/>
        <v>-1.3559334242320742E-4</v>
      </c>
    </row>
    <row r="101" spans="1:7">
      <c r="A101" s="193" t="s">
        <v>222</v>
      </c>
      <c r="B101" s="194" t="s">
        <v>223</v>
      </c>
      <c r="C101" s="195">
        <v>1.9852116171771577E-3</v>
      </c>
      <c r="D101" s="216">
        <v>1.9199999999999998E-4</v>
      </c>
      <c r="E101" s="195">
        <f t="shared" si="2"/>
        <v>3.811606304980142E-7</v>
      </c>
      <c r="F101" s="216">
        <v>0.13650000000000001</v>
      </c>
      <c r="G101" s="196">
        <f t="shared" si="3"/>
        <v>2.7098138574468202E-4</v>
      </c>
    </row>
    <row r="102" spans="1:7">
      <c r="A102" s="193" t="s">
        <v>224</v>
      </c>
      <c r="B102" s="194" t="s">
        <v>225</v>
      </c>
      <c r="C102" s="195">
        <v>4.2391786660423434E-4</v>
      </c>
      <c r="D102" s="216">
        <v>3.1906999999999998E-2</v>
      </c>
      <c r="E102" s="195">
        <f t="shared" si="2"/>
        <v>1.3525947369741303E-5</v>
      </c>
      <c r="F102" s="216">
        <v>5.3769999999999998E-2</v>
      </c>
      <c r="G102" s="196">
        <f t="shared" si="3"/>
        <v>2.279406368730968E-5</v>
      </c>
    </row>
    <row r="103" spans="1:7">
      <c r="A103" s="193" t="s">
        <v>226</v>
      </c>
      <c r="B103" s="194" t="s">
        <v>227</v>
      </c>
      <c r="C103" s="195">
        <v>7.5231076555456425E-4</v>
      </c>
      <c r="D103" s="216">
        <v>2.5530000000000001E-2</v>
      </c>
      <c r="E103" s="195">
        <f t="shared" si="2"/>
        <v>1.9206493844608025E-5</v>
      </c>
      <c r="F103" s="216">
        <v>7.9430000000000001E-2</v>
      </c>
      <c r="G103" s="196">
        <f t="shared" si="3"/>
        <v>5.9756044107999041E-5</v>
      </c>
    </row>
    <row r="104" spans="1:7">
      <c r="A104" s="193" t="s">
        <v>228</v>
      </c>
      <c r="B104" s="194" t="s">
        <v>229</v>
      </c>
      <c r="C104" s="195">
        <v>5.4369166501508869E-4</v>
      </c>
      <c r="D104" s="216">
        <v>2.9184000000000002E-2</v>
      </c>
      <c r="E104" s="195">
        <f t="shared" si="2"/>
        <v>1.586709755180035E-5</v>
      </c>
      <c r="F104" s="216">
        <v>6.1630000000000004E-2</v>
      </c>
      <c r="G104" s="196">
        <f t="shared" si="3"/>
        <v>3.3507717314879915E-5</v>
      </c>
    </row>
    <row r="105" spans="1:7">
      <c r="A105" s="193" t="s">
        <v>230</v>
      </c>
      <c r="B105" s="194" t="s">
        <v>231</v>
      </c>
      <c r="C105" s="195">
        <v>2.2756390450988208E-3</v>
      </c>
      <c r="D105" s="216">
        <v>2.5093000000000001E-2</v>
      </c>
      <c r="E105" s="195">
        <f t="shared" si="2"/>
        <v>5.7102610558664712E-5</v>
      </c>
      <c r="F105" s="216">
        <v>7.8579999999999997E-2</v>
      </c>
      <c r="G105" s="196">
        <f t="shared" si="3"/>
        <v>1.7881971616386534E-4</v>
      </c>
    </row>
    <row r="106" spans="1:7">
      <c r="A106" s="193" t="s">
        <v>232</v>
      </c>
      <c r="B106" s="194" t="s">
        <v>233</v>
      </c>
      <c r="C106" s="195">
        <v>6.0558972749691668E-4</v>
      </c>
      <c r="D106" s="216">
        <v>2.6608E-2</v>
      </c>
      <c r="E106" s="195">
        <f t="shared" si="2"/>
        <v>1.6113531469237959E-5</v>
      </c>
      <c r="F106" s="216">
        <v>0.21223</v>
      </c>
      <c r="G106" s="196">
        <f t="shared" si="3"/>
        <v>1.2852430786667064E-4</v>
      </c>
    </row>
    <row r="107" spans="1:7">
      <c r="A107" s="193" t="s">
        <v>1087</v>
      </c>
      <c r="B107" s="194" t="s">
        <v>1088</v>
      </c>
      <c r="C107" s="195">
        <v>3.286627215073277E-4</v>
      </c>
      <c r="D107" s="216" t="s">
        <v>108</v>
      </c>
      <c r="E107" s="195" t="str">
        <f t="shared" si="2"/>
        <v>n/a</v>
      </c>
      <c r="F107" s="216">
        <v>0.12</v>
      </c>
      <c r="G107" s="196">
        <f t="shared" si="3"/>
        <v>3.9439526580879324E-5</v>
      </c>
    </row>
    <row r="108" spans="1:7">
      <c r="A108" s="193" t="s">
        <v>234</v>
      </c>
      <c r="B108" s="194" t="s">
        <v>235</v>
      </c>
      <c r="C108" s="195">
        <v>7.2317450142760857E-4</v>
      </c>
      <c r="D108" s="216">
        <v>2.3102999999999999E-2</v>
      </c>
      <c r="E108" s="195">
        <f t="shared" si="2"/>
        <v>1.6707500506482038E-5</v>
      </c>
      <c r="F108" s="216">
        <v>3.2000000000000001E-2</v>
      </c>
      <c r="G108" s="196">
        <f t="shared" si="3"/>
        <v>2.3141584045683474E-5</v>
      </c>
    </row>
    <row r="109" spans="1:7">
      <c r="A109" s="193" t="s">
        <v>236</v>
      </c>
      <c r="B109" s="194" t="s">
        <v>237</v>
      </c>
      <c r="C109" s="195">
        <v>5.2113688374014991E-4</v>
      </c>
      <c r="D109" s="216">
        <v>2.5022000000000003E-2</v>
      </c>
      <c r="E109" s="195">
        <f t="shared" si="2"/>
        <v>1.3039887104946032E-5</v>
      </c>
      <c r="F109" s="216">
        <v>7.85E-2</v>
      </c>
      <c r="G109" s="196">
        <f t="shared" si="3"/>
        <v>4.0909245373601765E-5</v>
      </c>
    </row>
    <row r="110" spans="1:7">
      <c r="A110" s="193" t="s">
        <v>238</v>
      </c>
      <c r="B110" s="194" t="s">
        <v>239</v>
      </c>
      <c r="C110" s="195">
        <v>9.2846567148177747E-4</v>
      </c>
      <c r="D110" s="216">
        <v>3.7538000000000002E-2</v>
      </c>
      <c r="E110" s="195">
        <f t="shared" si="2"/>
        <v>3.4852744376082967E-5</v>
      </c>
      <c r="F110" s="216">
        <v>3.6000000000000004E-2</v>
      </c>
      <c r="G110" s="196">
        <f t="shared" si="3"/>
        <v>3.3424764173343992E-5</v>
      </c>
    </row>
    <row r="111" spans="1:7">
      <c r="A111" s="193" t="s">
        <v>240</v>
      </c>
      <c r="B111" s="194" t="s">
        <v>241</v>
      </c>
      <c r="C111" s="195">
        <v>3.3071528667456596E-4</v>
      </c>
      <c r="D111" s="216">
        <v>3.3322999999999998E-2</v>
      </c>
      <c r="E111" s="195">
        <f t="shared" si="2"/>
        <v>1.1020425497856561E-5</v>
      </c>
      <c r="F111" s="216">
        <v>5.3429999999999998E-2</v>
      </c>
      <c r="G111" s="196">
        <f t="shared" si="3"/>
        <v>1.7670117767022058E-5</v>
      </c>
    </row>
    <row r="112" spans="1:7">
      <c r="A112" s="193" t="s">
        <v>242</v>
      </c>
      <c r="B112" s="194" t="s">
        <v>243</v>
      </c>
      <c r="C112" s="195">
        <v>1.1200346154922396E-3</v>
      </c>
      <c r="D112" s="216">
        <v>2.0396999999999998E-2</v>
      </c>
      <c r="E112" s="195">
        <f t="shared" si="2"/>
        <v>2.2845346052195209E-5</v>
      </c>
      <c r="F112" s="216">
        <v>8.9800000000000005E-2</v>
      </c>
      <c r="G112" s="196">
        <f t="shared" si="3"/>
        <v>1.0057910847120313E-4</v>
      </c>
    </row>
    <row r="113" spans="1:7">
      <c r="A113" s="193" t="s">
        <v>244</v>
      </c>
      <c r="B113" s="194" t="s">
        <v>245</v>
      </c>
      <c r="C113" s="195">
        <v>9.3441574078330228E-4</v>
      </c>
      <c r="D113" s="216">
        <v>3.1217999999999999E-2</v>
      </c>
      <c r="E113" s="195">
        <f t="shared" si="2"/>
        <v>2.917059059577313E-5</v>
      </c>
      <c r="F113" s="216">
        <v>9.1600000000000001E-2</v>
      </c>
      <c r="G113" s="196">
        <f t="shared" si="3"/>
        <v>8.5592481855750494E-5</v>
      </c>
    </row>
    <row r="114" spans="1:7">
      <c r="A114" s="193" t="s">
        <v>246</v>
      </c>
      <c r="B114" s="194" t="s">
        <v>247</v>
      </c>
      <c r="C114" s="195">
        <v>2.9783750795104708E-3</v>
      </c>
      <c r="D114" s="216">
        <v>5.8899999999999994E-3</v>
      </c>
      <c r="E114" s="195">
        <f t="shared" si="2"/>
        <v>1.754262921831667E-5</v>
      </c>
      <c r="F114" s="216">
        <v>7.1300000000000002E-2</v>
      </c>
      <c r="G114" s="196">
        <f t="shared" si="3"/>
        <v>2.1235814316909659E-4</v>
      </c>
    </row>
    <row r="115" spans="1:7">
      <c r="A115" s="193" t="s">
        <v>248</v>
      </c>
      <c r="B115" s="194" t="s">
        <v>249</v>
      </c>
      <c r="C115" s="195">
        <v>1.8186827720057049E-3</v>
      </c>
      <c r="D115" s="216">
        <v>2.9022000000000003E-2</v>
      </c>
      <c r="E115" s="195">
        <f t="shared" si="2"/>
        <v>5.2781811409149568E-5</v>
      </c>
      <c r="F115" s="216">
        <v>6.9699999999999998E-2</v>
      </c>
      <c r="G115" s="196">
        <f t="shared" si="3"/>
        <v>1.2676218920879763E-4</v>
      </c>
    </row>
    <row r="116" spans="1:7">
      <c r="A116" s="193" t="s">
        <v>250</v>
      </c>
      <c r="B116" s="194" t="s">
        <v>251</v>
      </c>
      <c r="C116" s="195">
        <v>1.8941976582672626E-3</v>
      </c>
      <c r="D116" s="216">
        <v>1.8359999999999998E-2</v>
      </c>
      <c r="E116" s="195">
        <f t="shared" si="2"/>
        <v>3.4777469005786935E-5</v>
      </c>
      <c r="F116" s="216">
        <v>7.3330000000000006E-2</v>
      </c>
      <c r="G116" s="196">
        <f t="shared" si="3"/>
        <v>1.3890151428073839E-4</v>
      </c>
    </row>
    <row r="117" spans="1:7">
      <c r="A117" s="193" t="s">
        <v>1052</v>
      </c>
      <c r="B117" s="194" t="s">
        <v>252</v>
      </c>
      <c r="C117" s="195">
        <v>1.7997731229491593E-3</v>
      </c>
      <c r="D117" s="216">
        <v>4.7523999999999997E-2</v>
      </c>
      <c r="E117" s="195">
        <f t="shared" si="2"/>
        <v>8.5532417895035844E-5</v>
      </c>
      <c r="F117" s="216">
        <v>5.5999999999999994E-2</v>
      </c>
      <c r="G117" s="196">
        <f t="shared" si="3"/>
        <v>1.0078729488515291E-4</v>
      </c>
    </row>
    <row r="118" spans="1:7">
      <c r="A118" s="193" t="s">
        <v>253</v>
      </c>
      <c r="B118" s="194" t="s">
        <v>254</v>
      </c>
      <c r="C118" s="195">
        <v>5.1220804954195398E-4</v>
      </c>
      <c r="D118" s="216">
        <v>2.1687999999999999E-2</v>
      </c>
      <c r="E118" s="195">
        <f t="shared" si="2"/>
        <v>1.1108768178465897E-5</v>
      </c>
      <c r="F118" s="216">
        <v>0.125</v>
      </c>
      <c r="G118" s="196">
        <f t="shared" si="3"/>
        <v>6.4026006192744248E-5</v>
      </c>
    </row>
    <row r="119" spans="1:7">
      <c r="A119" s="193" t="s">
        <v>255</v>
      </c>
      <c r="B119" s="194" t="s">
        <v>256</v>
      </c>
      <c r="C119" s="195">
        <v>2.2328456487572946E-3</v>
      </c>
      <c r="D119" s="216">
        <v>4.6363000000000001E-2</v>
      </c>
      <c r="E119" s="195">
        <f t="shared" si="2"/>
        <v>1.0352142281333446E-4</v>
      </c>
      <c r="F119" s="216">
        <v>5.0430000000000003E-2</v>
      </c>
      <c r="G119" s="196">
        <f t="shared" si="3"/>
        <v>1.1260240606683038E-4</v>
      </c>
    </row>
    <row r="120" spans="1:7">
      <c r="A120" s="193" t="s">
        <v>257</v>
      </c>
      <c r="B120" s="194" t="s">
        <v>258</v>
      </c>
      <c r="C120" s="195">
        <v>1.4720471263952031E-3</v>
      </c>
      <c r="D120" s="216">
        <v>3.0438999999999997E-2</v>
      </c>
      <c r="E120" s="195">
        <f t="shared" si="2"/>
        <v>4.4807642480343585E-5</v>
      </c>
      <c r="F120" s="216">
        <v>8.9200000000000002E-2</v>
      </c>
      <c r="G120" s="196">
        <f t="shared" si="3"/>
        <v>1.3130660367445212E-4</v>
      </c>
    </row>
    <row r="121" spans="1:7">
      <c r="A121" s="193" t="s">
        <v>259</v>
      </c>
      <c r="B121" s="194" t="s">
        <v>260</v>
      </c>
      <c r="C121" s="195">
        <v>1.7742217273765655E-3</v>
      </c>
      <c r="D121" s="216">
        <v>1.0461E-2</v>
      </c>
      <c r="E121" s="195">
        <f t="shared" si="2"/>
        <v>1.8560133490086252E-5</v>
      </c>
      <c r="F121" s="216">
        <v>0.13033</v>
      </c>
      <c r="G121" s="196">
        <f t="shared" si="3"/>
        <v>2.3123431772898779E-4</v>
      </c>
    </row>
    <row r="122" spans="1:7">
      <c r="A122" s="193" t="s">
        <v>261</v>
      </c>
      <c r="B122" s="194" t="s">
        <v>262</v>
      </c>
      <c r="C122" s="195">
        <v>4.2191365596878244E-4</v>
      </c>
      <c r="D122" s="216">
        <v>2.879E-3</v>
      </c>
      <c r="E122" s="195">
        <f t="shared" si="2"/>
        <v>1.2146894155341246E-6</v>
      </c>
      <c r="F122" s="216">
        <v>0.16347</v>
      </c>
      <c r="G122" s="196">
        <f t="shared" si="3"/>
        <v>6.8970225341216863E-5</v>
      </c>
    </row>
    <row r="123" spans="1:7">
      <c r="A123" s="193" t="s">
        <v>263</v>
      </c>
      <c r="B123" s="194" t="s">
        <v>264</v>
      </c>
      <c r="C123" s="195">
        <v>1.885214744316845E-3</v>
      </c>
      <c r="D123" s="216">
        <v>2.5333000000000001E-2</v>
      </c>
      <c r="E123" s="195">
        <f t="shared" si="2"/>
        <v>4.775814511777864E-5</v>
      </c>
      <c r="F123" s="216">
        <v>0.11362999999999999</v>
      </c>
      <c r="G123" s="196">
        <f t="shared" si="3"/>
        <v>2.1421695139672308E-4</v>
      </c>
    </row>
    <row r="124" spans="1:7">
      <c r="A124" s="193" t="s">
        <v>265</v>
      </c>
      <c r="B124" s="194" t="s">
        <v>266</v>
      </c>
      <c r="C124" s="195">
        <v>2.8942866200249028E-3</v>
      </c>
      <c r="D124" s="216">
        <v>6.8979999999999996E-3</v>
      </c>
      <c r="E124" s="195">
        <f t="shared" si="2"/>
        <v>1.9964789104931779E-5</v>
      </c>
      <c r="F124" s="216">
        <v>0.12143000000000001</v>
      </c>
      <c r="G124" s="196">
        <f t="shared" si="3"/>
        <v>3.5145322426962397E-4</v>
      </c>
    </row>
    <row r="125" spans="1:7">
      <c r="A125" s="193" t="s">
        <v>267</v>
      </c>
      <c r="B125" s="194" t="s">
        <v>268</v>
      </c>
      <c r="C125" s="195">
        <v>5.7474562533536822E-4</v>
      </c>
      <c r="D125" s="216">
        <v>4.3880000000000002E-2</v>
      </c>
      <c r="E125" s="195">
        <f t="shared" si="2"/>
        <v>2.5219838039715958E-5</v>
      </c>
      <c r="F125" s="216">
        <v>2.8250000000000001E-2</v>
      </c>
      <c r="G125" s="196">
        <f t="shared" si="3"/>
        <v>1.6236563915724153E-5</v>
      </c>
    </row>
    <row r="126" spans="1:7">
      <c r="A126" s="193" t="s">
        <v>269</v>
      </c>
      <c r="B126" s="194" t="s">
        <v>270</v>
      </c>
      <c r="C126" s="195">
        <v>6.1585270374940864E-4</v>
      </c>
      <c r="D126" s="216">
        <v>1.1948E-2</v>
      </c>
      <c r="E126" s="195">
        <f t="shared" si="2"/>
        <v>7.3582081043979343E-6</v>
      </c>
      <c r="F126" s="216">
        <v>7.4329999999999993E-2</v>
      </c>
      <c r="G126" s="196">
        <f t="shared" si="3"/>
        <v>4.5776331469693541E-5</v>
      </c>
    </row>
    <row r="127" spans="1:7">
      <c r="A127" s="193" t="s">
        <v>271</v>
      </c>
      <c r="B127" s="194" t="s">
        <v>272</v>
      </c>
      <c r="C127" s="195">
        <v>4.5738776653685045E-4</v>
      </c>
      <c r="D127" s="216">
        <v>2.7129999999999997E-3</v>
      </c>
      <c r="E127" s="195">
        <f t="shared" si="2"/>
        <v>1.2408930106144751E-6</v>
      </c>
      <c r="F127" s="216">
        <v>0.17499999999999999</v>
      </c>
      <c r="G127" s="196">
        <f t="shared" si="3"/>
        <v>8.0042859143948818E-5</v>
      </c>
    </row>
    <row r="128" spans="1:7">
      <c r="A128" s="193" t="s">
        <v>1083</v>
      </c>
      <c r="B128" s="194" t="s">
        <v>1084</v>
      </c>
      <c r="C128" s="195">
        <v>1.0295540355256165E-3</v>
      </c>
      <c r="D128" s="216" t="s">
        <v>108</v>
      </c>
      <c r="E128" s="195" t="str">
        <f t="shared" si="2"/>
        <v>n/a</v>
      </c>
      <c r="F128" s="216">
        <v>0.15246999999999999</v>
      </c>
      <c r="G128" s="196">
        <f t="shared" si="3"/>
        <v>1.5697610379659076E-4</v>
      </c>
    </row>
    <row r="129" spans="1:7">
      <c r="A129" s="193" t="s">
        <v>1003</v>
      </c>
      <c r="B129" s="194" t="s">
        <v>1004</v>
      </c>
      <c r="C129" s="195">
        <v>5.6385167973052141E-4</v>
      </c>
      <c r="D129" s="216" t="s">
        <v>108</v>
      </c>
      <c r="E129" s="195" t="str">
        <f t="shared" si="2"/>
        <v>n/a</v>
      </c>
      <c r="F129" s="216">
        <v>0.15</v>
      </c>
      <c r="G129" s="196">
        <f t="shared" si="3"/>
        <v>8.4577751959578209E-5</v>
      </c>
    </row>
    <row r="130" spans="1:7">
      <c r="A130" s="193" t="s">
        <v>273</v>
      </c>
      <c r="B130" s="194" t="s">
        <v>274</v>
      </c>
      <c r="C130" s="195">
        <v>2.4854733718558328E-3</v>
      </c>
      <c r="D130" s="216">
        <v>1.0798E-2</v>
      </c>
      <c r="E130" s="195">
        <f t="shared" si="2"/>
        <v>2.6838141469299284E-5</v>
      </c>
      <c r="F130" s="216">
        <v>0.156</v>
      </c>
      <c r="G130" s="196">
        <f t="shared" si="3"/>
        <v>3.8773384600950992E-4</v>
      </c>
    </row>
    <row r="131" spans="1:7">
      <c r="A131" s="193" t="s">
        <v>275</v>
      </c>
      <c r="B131" s="194" t="s">
        <v>276</v>
      </c>
      <c r="C131" s="195">
        <v>4.1760783699426368E-4</v>
      </c>
      <c r="D131" s="216">
        <v>4.3478000000000003E-2</v>
      </c>
      <c r="E131" s="195">
        <f t="shared" si="2"/>
        <v>1.8156753536836597E-5</v>
      </c>
      <c r="F131" s="216">
        <v>5.0000000000000001E-3</v>
      </c>
      <c r="G131" s="196">
        <f t="shared" si="3"/>
        <v>2.0880391849713185E-6</v>
      </c>
    </row>
    <row r="132" spans="1:7">
      <c r="A132" s="193" t="s">
        <v>277</v>
      </c>
      <c r="B132" s="194" t="s">
        <v>278</v>
      </c>
      <c r="C132" s="195">
        <v>4.5975068910379641E-4</v>
      </c>
      <c r="D132" s="216">
        <v>7.5709999999999996E-3</v>
      </c>
      <c r="E132" s="195">
        <f t="shared" si="2"/>
        <v>3.4807724672048426E-6</v>
      </c>
      <c r="F132" s="216">
        <v>0.23399999999999999</v>
      </c>
      <c r="G132" s="196">
        <f t="shared" si="3"/>
        <v>1.0758166125028836E-4</v>
      </c>
    </row>
    <row r="133" spans="1:7">
      <c r="A133" s="193" t="s">
        <v>279</v>
      </c>
      <c r="B133" s="194" t="s">
        <v>280</v>
      </c>
      <c r="C133" s="195">
        <v>1.4184799451371591E-3</v>
      </c>
      <c r="D133" s="216">
        <v>6.4865000000000006E-2</v>
      </c>
      <c r="E133" s="195">
        <f t="shared" si="2"/>
        <v>9.2009701641321832E-5</v>
      </c>
      <c r="F133" s="216">
        <v>-7.5229999999999991E-2</v>
      </c>
      <c r="G133" s="196">
        <f t="shared" si="3"/>
        <v>-1.0671224627266847E-4</v>
      </c>
    </row>
    <row r="134" spans="1:7">
      <c r="A134" s="193" t="s">
        <v>281</v>
      </c>
      <c r="B134" s="194" t="s">
        <v>282</v>
      </c>
      <c r="C134" s="195">
        <v>3.0961079429894412E-3</v>
      </c>
      <c r="D134" s="216">
        <v>2.6492000000000002E-2</v>
      </c>
      <c r="E134" s="195">
        <f t="shared" si="2"/>
        <v>8.2022091625676279E-5</v>
      </c>
      <c r="F134" s="216">
        <v>8.3750000000000005E-2</v>
      </c>
      <c r="G134" s="196">
        <f t="shared" si="3"/>
        <v>2.5929904022536573E-4</v>
      </c>
    </row>
    <row r="135" spans="1:7">
      <c r="A135" s="193" t="s">
        <v>283</v>
      </c>
      <c r="B135" s="194" t="s">
        <v>284</v>
      </c>
      <c r="C135" s="195">
        <v>6.2782485964021451E-4</v>
      </c>
      <c r="D135" s="216">
        <v>3.0253000000000002E-2</v>
      </c>
      <c r="E135" s="195">
        <f t="shared" si="2"/>
        <v>1.8993585478695411E-5</v>
      </c>
      <c r="F135" s="216">
        <v>0.1</v>
      </c>
      <c r="G135" s="196">
        <f t="shared" si="3"/>
        <v>6.2782485964021448E-5</v>
      </c>
    </row>
    <row r="136" spans="1:7">
      <c r="A136" s="193" t="s">
        <v>285</v>
      </c>
      <c r="B136" s="194" t="s">
        <v>286</v>
      </c>
      <c r="C136" s="195">
        <v>7.9008205579843716E-4</v>
      </c>
      <c r="D136" s="216">
        <v>1.4368000000000001E-2</v>
      </c>
      <c r="E136" s="195">
        <f t="shared" si="2"/>
        <v>1.1351898977711945E-5</v>
      </c>
      <c r="F136" s="216">
        <v>-0.16600000000000001</v>
      </c>
      <c r="G136" s="196">
        <f t="shared" si="3"/>
        <v>-1.3115362126254058E-4</v>
      </c>
    </row>
    <row r="137" spans="1:7">
      <c r="A137" s="193" t="s">
        <v>287</v>
      </c>
      <c r="B137" s="194" t="s">
        <v>288</v>
      </c>
      <c r="C137" s="195">
        <v>4.3475112393236907E-4</v>
      </c>
      <c r="D137" s="216">
        <v>3.3621999999999999E-2</v>
      </c>
      <c r="E137" s="195">
        <f t="shared" si="2"/>
        <v>1.4617202288854112E-5</v>
      </c>
      <c r="F137" s="216">
        <v>0.10220000000000001</v>
      </c>
      <c r="G137" s="196">
        <f t="shared" si="3"/>
        <v>4.4431564865888122E-5</v>
      </c>
    </row>
    <row r="138" spans="1:7">
      <c r="A138" s="193" t="s">
        <v>289</v>
      </c>
      <c r="B138" s="194" t="s">
        <v>290</v>
      </c>
      <c r="C138" s="195">
        <v>2.3758977872542458E-3</v>
      </c>
      <c r="D138" s="216">
        <v>1.8171E-2</v>
      </c>
      <c r="E138" s="195">
        <f t="shared" si="2"/>
        <v>4.3172438692196901E-5</v>
      </c>
      <c r="F138" s="216">
        <v>0.11277</v>
      </c>
      <c r="G138" s="196">
        <f t="shared" si="3"/>
        <v>2.6792999346866132E-4</v>
      </c>
    </row>
    <row r="139" spans="1:7">
      <c r="A139" s="193" t="s">
        <v>291</v>
      </c>
      <c r="B139" s="194" t="s">
        <v>292</v>
      </c>
      <c r="C139" s="195">
        <v>1.0023911321992882E-3</v>
      </c>
      <c r="D139" s="216">
        <v>4.5666000000000005E-2</v>
      </c>
      <c r="E139" s="195">
        <f t="shared" si="2"/>
        <v>4.5775193443012701E-5</v>
      </c>
      <c r="F139" s="216">
        <v>6.4329999999999998E-2</v>
      </c>
      <c r="G139" s="196">
        <f t="shared" si="3"/>
        <v>6.448382153438021E-5</v>
      </c>
    </row>
    <row r="140" spans="1:7">
      <c r="A140" s="193" t="s">
        <v>293</v>
      </c>
      <c r="B140" s="194" t="s">
        <v>294</v>
      </c>
      <c r="C140" s="195">
        <v>5.7139580927834978E-4</v>
      </c>
      <c r="D140" s="216">
        <v>2.8974000000000003E-2</v>
      </c>
      <c r="E140" s="195">
        <f t="shared" si="2"/>
        <v>1.6555622178030908E-5</v>
      </c>
      <c r="F140" s="216">
        <v>5.6799999999999996E-2</v>
      </c>
      <c r="G140" s="196">
        <f t="shared" si="3"/>
        <v>3.2455281967010267E-5</v>
      </c>
    </row>
    <row r="141" spans="1:7">
      <c r="A141" s="193" t="s">
        <v>295</v>
      </c>
      <c r="B141" s="194" t="s">
        <v>296</v>
      </c>
      <c r="C141" s="195">
        <v>7.8588023833609812E-4</v>
      </c>
      <c r="D141" s="216">
        <v>1.5221E-2</v>
      </c>
      <c r="E141" s="195">
        <f t="shared" si="2"/>
        <v>1.1961883107713749E-5</v>
      </c>
      <c r="F141" s="216">
        <v>0.14867</v>
      </c>
      <c r="G141" s="196">
        <f t="shared" si="3"/>
        <v>1.168368150334277E-4</v>
      </c>
    </row>
    <row r="142" spans="1:7">
      <c r="A142" s="193" t="s">
        <v>297</v>
      </c>
      <c r="B142" s="194" t="s">
        <v>298</v>
      </c>
      <c r="C142" s="195">
        <v>1.3969202902944866E-3</v>
      </c>
      <c r="D142" s="216">
        <v>1.7765E-2</v>
      </c>
      <c r="E142" s="195">
        <f t="shared" si="2"/>
        <v>2.4816288957081554E-5</v>
      </c>
      <c r="F142" s="216">
        <v>0.74</v>
      </c>
      <c r="G142" s="196">
        <f t="shared" si="3"/>
        <v>1.0337210148179201E-3</v>
      </c>
    </row>
    <row r="143" spans="1:7">
      <c r="A143" s="193" t="s">
        <v>299</v>
      </c>
      <c r="B143" s="194" t="s">
        <v>300</v>
      </c>
      <c r="C143" s="195">
        <v>2.9554046184805064E-4</v>
      </c>
      <c r="D143" s="216">
        <v>3.2670999999999999E-2</v>
      </c>
      <c r="E143" s="195">
        <f t="shared" si="2"/>
        <v>9.6556024290376614E-6</v>
      </c>
      <c r="F143" s="216">
        <v>0.1</v>
      </c>
      <c r="G143" s="196">
        <f t="shared" si="3"/>
        <v>2.9554046184805067E-5</v>
      </c>
    </row>
    <row r="144" spans="1:7">
      <c r="A144" s="193" t="s">
        <v>301</v>
      </c>
      <c r="B144" s="194" t="s">
        <v>302</v>
      </c>
      <c r="C144" s="195">
        <v>7.7884931549550187E-4</v>
      </c>
      <c r="D144" s="216">
        <v>1.6192999999999999E-2</v>
      </c>
      <c r="E144" s="195">
        <f t="shared" si="2"/>
        <v>1.2611906965818661E-5</v>
      </c>
      <c r="F144" s="216" t="s">
        <v>108</v>
      </c>
      <c r="G144" s="196" t="str">
        <f t="shared" si="3"/>
        <v>n/a</v>
      </c>
    </row>
    <row r="145" spans="1:7">
      <c r="A145" s="193" t="s">
        <v>303</v>
      </c>
      <c r="B145" s="194" t="s">
        <v>304</v>
      </c>
      <c r="C145" s="195">
        <v>4.8438767108253933E-4</v>
      </c>
      <c r="D145" s="216">
        <v>5.6231000000000003E-2</v>
      </c>
      <c r="E145" s="195">
        <f t="shared" si="2"/>
        <v>2.7237603132642269E-5</v>
      </c>
      <c r="F145" s="216">
        <v>2.7949999999999999E-2</v>
      </c>
      <c r="G145" s="196">
        <f t="shared" si="3"/>
        <v>1.3538635406756973E-5</v>
      </c>
    </row>
    <row r="146" spans="1:7">
      <c r="A146" s="193" t="s">
        <v>305</v>
      </c>
      <c r="B146" s="194" t="s">
        <v>306</v>
      </c>
      <c r="C146" s="195">
        <v>2.9347155927701512E-4</v>
      </c>
      <c r="D146" s="216">
        <v>4.1297E-2</v>
      </c>
      <c r="E146" s="195">
        <f t="shared" si="2"/>
        <v>1.2119494983462894E-5</v>
      </c>
      <c r="F146" s="216" t="s">
        <v>108</v>
      </c>
      <c r="G146" s="196" t="str">
        <f t="shared" si="3"/>
        <v>n/a</v>
      </c>
    </row>
    <row r="147" spans="1:7">
      <c r="A147" s="193" t="s">
        <v>307</v>
      </c>
      <c r="B147" s="194" t="s">
        <v>308</v>
      </c>
      <c r="C147" s="195">
        <v>1.1515698981811524E-3</v>
      </c>
      <c r="D147" s="216">
        <v>3.3250000000000003E-3</v>
      </c>
      <c r="E147" s="195">
        <f t="shared" ref="E147:E210" si="4">IFERROR(D147*C147,"n/a")</f>
        <v>3.8289699114523316E-6</v>
      </c>
      <c r="F147" s="216">
        <v>0.1363</v>
      </c>
      <c r="G147" s="196">
        <f t="shared" ref="G147:G210" si="5">IFERROR(C147*F147, "n/a")</f>
        <v>1.5695897712209107E-4</v>
      </c>
    </row>
    <row r="148" spans="1:7">
      <c r="A148" s="193" t="s">
        <v>309</v>
      </c>
      <c r="B148" s="194" t="s">
        <v>310</v>
      </c>
      <c r="C148" s="195">
        <v>5.9409291610192918E-4</v>
      </c>
      <c r="D148" s="216">
        <v>2.8313999999999999E-2</v>
      </c>
      <c r="E148" s="195">
        <f t="shared" si="4"/>
        <v>1.6821146826510023E-5</v>
      </c>
      <c r="F148" s="216">
        <v>0.09</v>
      </c>
      <c r="G148" s="196">
        <f t="shared" si="5"/>
        <v>5.3468362449173624E-5</v>
      </c>
    </row>
    <row r="149" spans="1:7">
      <c r="A149" s="193" t="s">
        <v>311</v>
      </c>
      <c r="B149" s="194" t="s">
        <v>312</v>
      </c>
      <c r="C149" s="195">
        <v>9.0173478766452666E-4</v>
      </c>
      <c r="D149" s="216">
        <v>2.7027000000000002E-2</v>
      </c>
      <c r="E149" s="195">
        <f t="shared" si="4"/>
        <v>2.4371186106209163E-5</v>
      </c>
      <c r="F149" s="216">
        <v>7.3499999999999996E-2</v>
      </c>
      <c r="G149" s="196">
        <f t="shared" si="5"/>
        <v>6.6277506893342705E-5</v>
      </c>
    </row>
    <row r="150" spans="1:7">
      <c r="A150" s="193" t="s">
        <v>313</v>
      </c>
      <c r="B150" s="194" t="s">
        <v>314</v>
      </c>
      <c r="C150" s="195">
        <v>8.2277909053495761E-4</v>
      </c>
      <c r="D150" s="216">
        <v>1.9036000000000001E-2</v>
      </c>
      <c r="E150" s="195">
        <f t="shared" si="4"/>
        <v>1.5662422767423452E-5</v>
      </c>
      <c r="F150" s="216">
        <v>0.05</v>
      </c>
      <c r="G150" s="196">
        <f t="shared" si="5"/>
        <v>4.1138954526747883E-5</v>
      </c>
    </row>
    <row r="151" spans="1:7">
      <c r="A151" s="193" t="s">
        <v>315</v>
      </c>
      <c r="B151" s="194" t="s">
        <v>316</v>
      </c>
      <c r="C151" s="195">
        <v>5.3247516379696235E-4</v>
      </c>
      <c r="D151" s="216">
        <v>2.2031000000000002E-2</v>
      </c>
      <c r="E151" s="195">
        <f t="shared" si="4"/>
        <v>1.1730960333610879E-5</v>
      </c>
      <c r="F151" s="216">
        <v>0.1032</v>
      </c>
      <c r="G151" s="196">
        <f t="shared" si="5"/>
        <v>5.4951436903846512E-5</v>
      </c>
    </row>
    <row r="152" spans="1:7">
      <c r="A152" s="193" t="s">
        <v>317</v>
      </c>
      <c r="B152" s="194" t="s">
        <v>318</v>
      </c>
      <c r="C152" s="195">
        <v>2.4679029821414698E-3</v>
      </c>
      <c r="D152" s="216">
        <v>2.4209000000000001E-2</v>
      </c>
      <c r="E152" s="195">
        <f t="shared" si="4"/>
        <v>5.9745463294662845E-5</v>
      </c>
      <c r="F152" s="216">
        <v>9.9070000000000005E-2</v>
      </c>
      <c r="G152" s="196">
        <f t="shared" si="5"/>
        <v>2.4449514844075541E-4</v>
      </c>
    </row>
    <row r="153" spans="1:7">
      <c r="A153" s="193" t="s">
        <v>319</v>
      </c>
      <c r="B153" s="194" t="s">
        <v>320</v>
      </c>
      <c r="C153" s="195">
        <v>5.3298805282810146E-4</v>
      </c>
      <c r="D153" s="216">
        <v>4.0145E-2</v>
      </c>
      <c r="E153" s="195">
        <f t="shared" si="4"/>
        <v>2.1396805380784134E-5</v>
      </c>
      <c r="F153" s="216">
        <v>6.1669999999999996E-2</v>
      </c>
      <c r="G153" s="196">
        <f t="shared" si="5"/>
        <v>3.2869373217909018E-5</v>
      </c>
    </row>
    <row r="154" spans="1:7">
      <c r="A154" s="193" t="s">
        <v>321</v>
      </c>
      <c r="B154" s="194" t="s">
        <v>322</v>
      </c>
      <c r="C154" s="195">
        <v>1.8267562513768411E-3</v>
      </c>
      <c r="D154" s="216">
        <v>5.9080000000000001E-3</v>
      </c>
      <c r="E154" s="195">
        <f t="shared" si="4"/>
        <v>1.0792475933134377E-5</v>
      </c>
      <c r="F154" s="216">
        <v>0.14499999999999999</v>
      </c>
      <c r="G154" s="196">
        <f t="shared" si="5"/>
        <v>2.6487965644964197E-4</v>
      </c>
    </row>
    <row r="155" spans="1:7">
      <c r="A155" s="193" t="s">
        <v>323</v>
      </c>
      <c r="B155" s="194" t="s">
        <v>324</v>
      </c>
      <c r="C155" s="195">
        <v>7.2194825212384755E-4</v>
      </c>
      <c r="D155" s="216">
        <v>1.7029000000000002E-2</v>
      </c>
      <c r="E155" s="195">
        <f t="shared" si="4"/>
        <v>1.2294056785417002E-5</v>
      </c>
      <c r="F155" s="216">
        <v>0.1535</v>
      </c>
      <c r="G155" s="196">
        <f t="shared" si="5"/>
        <v>1.108190567010106E-4</v>
      </c>
    </row>
    <row r="156" spans="1:7">
      <c r="A156" s="193" t="s">
        <v>325</v>
      </c>
      <c r="B156" s="194" t="s">
        <v>326</v>
      </c>
      <c r="C156" s="195">
        <v>1.8537639916716803E-3</v>
      </c>
      <c r="D156" s="216">
        <v>2.8345000000000002E-2</v>
      </c>
      <c r="E156" s="195">
        <f t="shared" si="4"/>
        <v>5.2544940343933786E-5</v>
      </c>
      <c r="F156" s="216">
        <v>0.10132999999999999</v>
      </c>
      <c r="G156" s="196">
        <f t="shared" si="5"/>
        <v>1.8784190527609135E-4</v>
      </c>
    </row>
    <row r="157" spans="1:7">
      <c r="A157" s="193" t="s">
        <v>327</v>
      </c>
      <c r="B157" s="194" t="s">
        <v>328</v>
      </c>
      <c r="C157" s="195">
        <v>9.8300236923010349E-4</v>
      </c>
      <c r="D157" s="216">
        <v>2.0722999999999998E-2</v>
      </c>
      <c r="E157" s="195">
        <f t="shared" si="4"/>
        <v>2.0370758097555434E-5</v>
      </c>
      <c r="F157" s="216">
        <v>0.11438000000000001</v>
      </c>
      <c r="G157" s="196">
        <f t="shared" si="5"/>
        <v>1.1243581099253924E-4</v>
      </c>
    </row>
    <row r="158" spans="1:7">
      <c r="A158" s="193" t="s">
        <v>329</v>
      </c>
      <c r="B158" s="194" t="s">
        <v>330</v>
      </c>
      <c r="C158" s="195">
        <v>2.2943962221655021E-4</v>
      </c>
      <c r="D158" s="216">
        <v>2.7068999999999999E-2</v>
      </c>
      <c r="E158" s="195">
        <f t="shared" si="4"/>
        <v>6.2107011337797975E-6</v>
      </c>
      <c r="F158" s="216">
        <v>4.9100000000000005E-2</v>
      </c>
      <c r="G158" s="196">
        <f t="shared" si="5"/>
        <v>1.1265485450832617E-5</v>
      </c>
    </row>
    <row r="159" spans="1:7">
      <c r="A159" s="193" t="s">
        <v>331</v>
      </c>
      <c r="B159" s="194" t="s">
        <v>332</v>
      </c>
      <c r="C159" s="195">
        <v>3.4380947374181231E-4</v>
      </c>
      <c r="D159" s="216">
        <v>3.6729000000000005E-2</v>
      </c>
      <c r="E159" s="195">
        <f t="shared" si="4"/>
        <v>1.2627778161063026E-5</v>
      </c>
      <c r="F159" s="216">
        <v>6.4329999999999998E-2</v>
      </c>
      <c r="G159" s="196">
        <f t="shared" si="5"/>
        <v>2.2117263445810785E-5</v>
      </c>
    </row>
    <row r="160" spans="1:7">
      <c r="A160" s="193" t="s">
        <v>333</v>
      </c>
      <c r="B160" s="194" t="s">
        <v>334</v>
      </c>
      <c r="C160" s="195">
        <v>4.9352464344473961E-4</v>
      </c>
      <c r="D160" s="216">
        <v>2.0989000000000001E-2</v>
      </c>
      <c r="E160" s="195">
        <f t="shared" si="4"/>
        <v>1.0358588741261641E-5</v>
      </c>
      <c r="F160" s="216">
        <v>9.1999999999999998E-2</v>
      </c>
      <c r="G160" s="196">
        <f t="shared" si="5"/>
        <v>4.5404267196916042E-5</v>
      </c>
    </row>
    <row r="161" spans="1:7">
      <c r="A161" s="193" t="s">
        <v>335</v>
      </c>
      <c r="B161" s="194" t="s">
        <v>336</v>
      </c>
      <c r="C161" s="195">
        <v>4.2522594120029933E-4</v>
      </c>
      <c r="D161" s="216">
        <v>7.8429999999999993E-3</v>
      </c>
      <c r="E161" s="195">
        <f t="shared" si="4"/>
        <v>3.3350470568339474E-6</v>
      </c>
      <c r="F161" s="216">
        <v>0.17013</v>
      </c>
      <c r="G161" s="196">
        <f t="shared" si="5"/>
        <v>7.2343689376406934E-5</v>
      </c>
    </row>
    <row r="162" spans="1:7">
      <c r="A162" s="193" t="s">
        <v>337</v>
      </c>
      <c r="B162" s="194" t="s">
        <v>338</v>
      </c>
      <c r="C162" s="195">
        <v>2.6025717746790995E-4</v>
      </c>
      <c r="D162" s="216">
        <v>3.2556000000000002E-2</v>
      </c>
      <c r="E162" s="195">
        <f t="shared" si="4"/>
        <v>8.4729326696452769E-6</v>
      </c>
      <c r="F162" s="216">
        <v>5.04E-2</v>
      </c>
      <c r="G162" s="196">
        <f t="shared" si="5"/>
        <v>1.3116961744382662E-5</v>
      </c>
    </row>
    <row r="163" spans="1:7">
      <c r="A163" s="193" t="s">
        <v>339</v>
      </c>
      <c r="B163" s="194" t="s">
        <v>340</v>
      </c>
      <c r="C163" s="195">
        <v>9.5083640979554541E-4</v>
      </c>
      <c r="D163" s="216">
        <v>3.1990999999999999E-2</v>
      </c>
      <c r="E163" s="195">
        <f t="shared" si="4"/>
        <v>3.0418207585769293E-5</v>
      </c>
      <c r="F163" s="216">
        <v>8.4229999999999999E-2</v>
      </c>
      <c r="G163" s="196">
        <f t="shared" si="5"/>
        <v>8.0088950797078788E-5</v>
      </c>
    </row>
    <row r="164" spans="1:7">
      <c r="A164" s="193" t="s">
        <v>1121</v>
      </c>
      <c r="B164" s="194" t="s">
        <v>1122</v>
      </c>
      <c r="C164" s="195">
        <v>6.0214727615112837E-4</v>
      </c>
      <c r="D164" s="216">
        <v>1.4702999999999999E-2</v>
      </c>
      <c r="E164" s="195">
        <f t="shared" si="4"/>
        <v>8.8533714012500405E-6</v>
      </c>
      <c r="F164" s="216">
        <v>0.1</v>
      </c>
      <c r="G164" s="196">
        <f t="shared" si="5"/>
        <v>6.0214727615112838E-5</v>
      </c>
    </row>
    <row r="165" spans="1:7">
      <c r="A165" s="193" t="s">
        <v>341</v>
      </c>
      <c r="B165" s="194" t="s">
        <v>342</v>
      </c>
      <c r="C165" s="195">
        <v>3.7947903266537258E-4</v>
      </c>
      <c r="D165" s="216">
        <v>1.0733999999999999E-2</v>
      </c>
      <c r="E165" s="195">
        <f t="shared" si="4"/>
        <v>4.0733279366301088E-6</v>
      </c>
      <c r="F165" s="216">
        <v>0.06</v>
      </c>
      <c r="G165" s="196">
        <f t="shared" si="5"/>
        <v>2.2768741959922354E-5</v>
      </c>
    </row>
    <row r="166" spans="1:7">
      <c r="A166" s="193" t="s">
        <v>343</v>
      </c>
      <c r="B166" s="194" t="s">
        <v>344</v>
      </c>
      <c r="C166" s="195">
        <v>1.5475898588660855E-3</v>
      </c>
      <c r="D166" s="216">
        <v>3.5199000000000001E-2</v>
      </c>
      <c r="E166" s="195">
        <f t="shared" si="4"/>
        <v>5.4473615442227344E-5</v>
      </c>
      <c r="F166" s="216">
        <v>6.2600000000000003E-2</v>
      </c>
      <c r="G166" s="196">
        <f t="shared" si="5"/>
        <v>9.687912516501696E-5</v>
      </c>
    </row>
    <row r="167" spans="1:7">
      <c r="A167" s="193" t="s">
        <v>345</v>
      </c>
      <c r="B167" s="194" t="s">
        <v>346</v>
      </c>
      <c r="C167" s="195">
        <v>2.7630905156431198E-4</v>
      </c>
      <c r="D167" s="216">
        <v>6.6905999999999993E-2</v>
      </c>
      <c r="E167" s="195">
        <f t="shared" si="4"/>
        <v>1.8486733403961855E-5</v>
      </c>
      <c r="F167" s="216">
        <v>3.1629999999999998E-2</v>
      </c>
      <c r="G167" s="196">
        <f t="shared" si="5"/>
        <v>8.7396553009791875E-6</v>
      </c>
    </row>
    <row r="168" spans="1:7">
      <c r="A168" s="193" t="s">
        <v>347</v>
      </c>
      <c r="B168" s="194" t="s">
        <v>348</v>
      </c>
      <c r="C168" s="195">
        <v>4.8683387844995426E-4</v>
      </c>
      <c r="D168" s="216">
        <v>3.2730000000000002E-2</v>
      </c>
      <c r="E168" s="195">
        <f t="shared" si="4"/>
        <v>1.5934072841667004E-5</v>
      </c>
      <c r="F168" s="216">
        <v>7.2329999999999992E-2</v>
      </c>
      <c r="G168" s="196">
        <f t="shared" si="5"/>
        <v>3.5212694428285187E-5</v>
      </c>
    </row>
    <row r="169" spans="1:7">
      <c r="A169" s="193" t="s">
        <v>349</v>
      </c>
      <c r="B169" s="194" t="s">
        <v>350</v>
      </c>
      <c r="C169" s="195">
        <v>7.6517310736036459E-3</v>
      </c>
      <c r="D169" s="216">
        <v>1.474E-2</v>
      </c>
      <c r="E169" s="195">
        <f t="shared" si="4"/>
        <v>1.1278651602491774E-4</v>
      </c>
      <c r="F169" s="216">
        <v>7.9000000000000001E-2</v>
      </c>
      <c r="G169" s="196">
        <f t="shared" si="5"/>
        <v>6.0448675481468807E-4</v>
      </c>
    </row>
    <row r="170" spans="1:7">
      <c r="A170" s="193" t="s">
        <v>351</v>
      </c>
      <c r="B170" s="194" t="s">
        <v>352</v>
      </c>
      <c r="C170" s="195">
        <v>9.0926916404708341E-4</v>
      </c>
      <c r="D170" s="216">
        <v>1.9237000000000001E-2</v>
      </c>
      <c r="E170" s="195">
        <f t="shared" si="4"/>
        <v>1.7491610908773746E-5</v>
      </c>
      <c r="F170" s="216">
        <v>6.3030000000000003E-2</v>
      </c>
      <c r="G170" s="196">
        <f t="shared" si="5"/>
        <v>5.731123540988767E-5</v>
      </c>
    </row>
    <row r="171" spans="1:7">
      <c r="A171" s="193" t="s">
        <v>353</v>
      </c>
      <c r="B171" s="194" t="s">
        <v>354</v>
      </c>
      <c r="C171" s="195">
        <v>2.2326269536409132E-4</v>
      </c>
      <c r="D171" s="216">
        <v>3.4710999999999999E-2</v>
      </c>
      <c r="E171" s="195">
        <f t="shared" si="4"/>
        <v>7.7496714187829727E-6</v>
      </c>
      <c r="F171" s="216">
        <v>0.1</v>
      </c>
      <c r="G171" s="196">
        <f t="shared" si="5"/>
        <v>2.2326269536409132E-5</v>
      </c>
    </row>
    <row r="172" spans="1:7">
      <c r="A172" s="193" t="s">
        <v>355</v>
      </c>
      <c r="B172" s="194" t="s">
        <v>356</v>
      </c>
      <c r="C172" s="195">
        <v>5.33534723636796E-4</v>
      </c>
      <c r="D172" s="216">
        <v>3.4269999999999999E-3</v>
      </c>
      <c r="E172" s="195">
        <f t="shared" si="4"/>
        <v>1.8284234979032998E-6</v>
      </c>
      <c r="F172" s="216">
        <v>0.21148</v>
      </c>
      <c r="G172" s="196">
        <f t="shared" si="5"/>
        <v>1.1283192335470962E-4</v>
      </c>
    </row>
    <row r="173" spans="1:7">
      <c r="A173" s="193" t="s">
        <v>1112</v>
      </c>
      <c r="B173" s="194" t="s">
        <v>1113</v>
      </c>
      <c r="C173" s="195">
        <v>2.867299257613389E-4</v>
      </c>
      <c r="D173" s="216">
        <v>2.2768999999999998E-2</v>
      </c>
      <c r="E173" s="195">
        <f t="shared" si="4"/>
        <v>6.5285536796599249E-6</v>
      </c>
      <c r="F173" s="216">
        <v>0.18</v>
      </c>
      <c r="G173" s="196">
        <f t="shared" si="5"/>
        <v>5.1611386637040998E-5</v>
      </c>
    </row>
    <row r="174" spans="1:7">
      <c r="A174" s="193" t="s">
        <v>357</v>
      </c>
      <c r="B174" s="194" t="s">
        <v>358</v>
      </c>
      <c r="C174" s="195">
        <v>4.5144339378265334E-3</v>
      </c>
      <c r="D174" s="216">
        <v>2.0967E-2</v>
      </c>
      <c r="E174" s="195">
        <f t="shared" si="4"/>
        <v>9.4654136374408923E-5</v>
      </c>
      <c r="F174" s="216">
        <v>0.11733</v>
      </c>
      <c r="G174" s="196">
        <f t="shared" si="5"/>
        <v>5.2967853392518716E-4</v>
      </c>
    </row>
    <row r="175" spans="1:7">
      <c r="A175" s="193" t="s">
        <v>359</v>
      </c>
      <c r="B175" s="194" t="s">
        <v>360</v>
      </c>
      <c r="C175" s="195">
        <v>3.2646639400241238E-4</v>
      </c>
      <c r="D175" s="216">
        <v>7.9208000000000001E-2</v>
      </c>
      <c r="E175" s="195">
        <f t="shared" si="4"/>
        <v>2.5858750136143081E-5</v>
      </c>
      <c r="F175" s="216">
        <v>9.3329999999999996E-2</v>
      </c>
      <c r="G175" s="196">
        <f t="shared" si="5"/>
        <v>3.0469108552245147E-5</v>
      </c>
    </row>
    <row r="176" spans="1:7">
      <c r="A176" s="193" t="s">
        <v>361</v>
      </c>
      <c r="B176" s="194" t="s">
        <v>362</v>
      </c>
      <c r="C176" s="195">
        <v>2.9597478233481544E-3</v>
      </c>
      <c r="D176" s="216" t="s">
        <v>108</v>
      </c>
      <c r="E176" s="195" t="str">
        <f t="shared" si="4"/>
        <v>n/a</v>
      </c>
      <c r="F176" s="216">
        <v>0.45744999999999997</v>
      </c>
      <c r="G176" s="196">
        <f t="shared" si="5"/>
        <v>1.3539366417906131E-3</v>
      </c>
    </row>
    <row r="177" spans="1:7">
      <c r="A177" s="193" t="s">
        <v>363</v>
      </c>
      <c r="B177" s="194" t="s">
        <v>364</v>
      </c>
      <c r="C177" s="195">
        <v>5.7427049432101803E-4</v>
      </c>
      <c r="D177" s="216">
        <v>1.9508999999999999E-2</v>
      </c>
      <c r="E177" s="195">
        <f t="shared" si="4"/>
        <v>1.120344307370874E-5</v>
      </c>
      <c r="F177" s="216" t="s">
        <v>108</v>
      </c>
      <c r="G177" s="196" t="str">
        <f t="shared" si="5"/>
        <v>n/a</v>
      </c>
    </row>
    <row r="178" spans="1:7">
      <c r="A178" s="193" t="s">
        <v>365</v>
      </c>
      <c r="B178" s="194" t="s">
        <v>366</v>
      </c>
      <c r="C178" s="195">
        <v>6.2171192865624072E-4</v>
      </c>
      <c r="D178" s="216">
        <v>4.9769999999999997E-3</v>
      </c>
      <c r="E178" s="195">
        <f t="shared" si="4"/>
        <v>3.0942602689221098E-6</v>
      </c>
      <c r="F178" s="216" t="s">
        <v>108</v>
      </c>
      <c r="G178" s="196" t="str">
        <f t="shared" si="5"/>
        <v>n/a</v>
      </c>
    </row>
    <row r="179" spans="1:7">
      <c r="A179" s="193" t="s">
        <v>367</v>
      </c>
      <c r="B179" s="194" t="s">
        <v>368</v>
      </c>
      <c r="C179" s="195">
        <v>3.6353009267381001E-3</v>
      </c>
      <c r="D179" s="216">
        <v>1.6722000000000001E-2</v>
      </c>
      <c r="E179" s="195">
        <f t="shared" si="4"/>
        <v>6.0789502096914511E-5</v>
      </c>
      <c r="F179" s="216">
        <v>0.15578</v>
      </c>
      <c r="G179" s="196">
        <f t="shared" si="5"/>
        <v>5.6630717836726123E-4</v>
      </c>
    </row>
    <row r="180" spans="1:7">
      <c r="A180" s="193" t="s">
        <v>369</v>
      </c>
      <c r="B180" s="194" t="s">
        <v>370</v>
      </c>
      <c r="C180" s="195">
        <v>6.130006641941368E-4</v>
      </c>
      <c r="D180" s="216">
        <v>3.7915000000000004E-2</v>
      </c>
      <c r="E180" s="195">
        <f t="shared" si="4"/>
        <v>2.3241920182920698E-5</v>
      </c>
      <c r="F180" s="216">
        <v>2.9670000000000002E-2</v>
      </c>
      <c r="G180" s="196">
        <f t="shared" si="5"/>
        <v>1.818772970664004E-5</v>
      </c>
    </row>
    <row r="181" spans="1:7">
      <c r="A181" s="193" t="s">
        <v>371</v>
      </c>
      <c r="B181" s="194" t="s">
        <v>372</v>
      </c>
      <c r="C181" s="195">
        <v>1.6362451871658151E-3</v>
      </c>
      <c r="D181" s="216">
        <v>2.0068000000000003E-2</v>
      </c>
      <c r="E181" s="195">
        <f t="shared" si="4"/>
        <v>3.2836168416043585E-5</v>
      </c>
      <c r="F181" s="216">
        <v>0.14807000000000001</v>
      </c>
      <c r="G181" s="196">
        <f t="shared" si="5"/>
        <v>2.4227882486364225E-4</v>
      </c>
    </row>
    <row r="182" spans="1:7">
      <c r="A182" s="193" t="s">
        <v>373</v>
      </c>
      <c r="B182" s="194" t="s">
        <v>374</v>
      </c>
      <c r="C182" s="195">
        <v>4.4081605018079671E-4</v>
      </c>
      <c r="D182" s="216">
        <v>1.3115000000000002E-2</v>
      </c>
      <c r="E182" s="195">
        <f t="shared" si="4"/>
        <v>5.7813024981211498E-6</v>
      </c>
      <c r="F182" s="216">
        <v>0.15717999999999999</v>
      </c>
      <c r="G182" s="196">
        <f t="shared" si="5"/>
        <v>6.9287466767417621E-5</v>
      </c>
    </row>
    <row r="183" spans="1:7">
      <c r="A183" s="193" t="s">
        <v>375</v>
      </c>
      <c r="B183" s="194" t="s">
        <v>376</v>
      </c>
      <c r="C183" s="195">
        <v>2.1164835164894083E-4</v>
      </c>
      <c r="D183" s="216" t="s">
        <v>108</v>
      </c>
      <c r="E183" s="195" t="str">
        <f t="shared" si="4"/>
        <v>n/a</v>
      </c>
      <c r="F183" s="216">
        <v>0.1</v>
      </c>
      <c r="G183" s="196">
        <f t="shared" si="5"/>
        <v>2.1164835164894086E-5</v>
      </c>
    </row>
    <row r="184" spans="1:7">
      <c r="A184" s="193" t="s">
        <v>377</v>
      </c>
      <c r="B184" s="194" t="s">
        <v>378</v>
      </c>
      <c r="C184" s="195">
        <v>1.9248815094876177E-3</v>
      </c>
      <c r="D184" s="216">
        <v>1.0236E-2</v>
      </c>
      <c r="E184" s="195">
        <f t="shared" si="4"/>
        <v>1.9703087131115254E-5</v>
      </c>
      <c r="F184" s="216">
        <v>0.11599999999999999</v>
      </c>
      <c r="G184" s="196">
        <f t="shared" si="5"/>
        <v>2.2328625510056364E-4</v>
      </c>
    </row>
    <row r="185" spans="1:7">
      <c r="A185" s="193" t="s">
        <v>379</v>
      </c>
      <c r="B185" s="194" t="s">
        <v>380</v>
      </c>
      <c r="C185" s="195">
        <v>5.2038464778711938E-3</v>
      </c>
      <c r="D185" s="216">
        <v>2.0331000000000002E-2</v>
      </c>
      <c r="E185" s="195">
        <f t="shared" si="4"/>
        <v>1.0579940274159925E-4</v>
      </c>
      <c r="F185" s="216">
        <v>7.841999999999999E-2</v>
      </c>
      <c r="G185" s="196">
        <f t="shared" si="5"/>
        <v>4.0808564079465896E-4</v>
      </c>
    </row>
    <row r="186" spans="1:7">
      <c r="A186" s="193" t="s">
        <v>381</v>
      </c>
      <c r="B186" s="194" t="s">
        <v>382</v>
      </c>
      <c r="C186" s="195">
        <v>3.1392351197606651E-3</v>
      </c>
      <c r="D186" s="216">
        <v>2.5407000000000002E-2</v>
      </c>
      <c r="E186" s="195">
        <f t="shared" si="4"/>
        <v>7.9758546687759221E-5</v>
      </c>
      <c r="F186" s="216">
        <v>0.1166</v>
      </c>
      <c r="G186" s="196">
        <f t="shared" si="5"/>
        <v>3.6603481496409355E-4</v>
      </c>
    </row>
    <row r="187" spans="1:7">
      <c r="A187" s="193" t="s">
        <v>1054</v>
      </c>
      <c r="B187" s="194" t="s">
        <v>1055</v>
      </c>
      <c r="C187" s="195">
        <v>5.8124703058364284E-3</v>
      </c>
      <c r="D187" s="216">
        <v>2.3636000000000001E-2</v>
      </c>
      <c r="E187" s="195">
        <f t="shared" si="4"/>
        <v>1.3738354814874982E-4</v>
      </c>
      <c r="F187" s="216">
        <v>8.3670000000000008E-2</v>
      </c>
      <c r="G187" s="196">
        <f t="shared" si="5"/>
        <v>4.8632939048933404E-4</v>
      </c>
    </row>
    <row r="188" spans="1:7">
      <c r="A188" s="193" t="s">
        <v>383</v>
      </c>
      <c r="B188" s="194" t="s">
        <v>384</v>
      </c>
      <c r="C188" s="195">
        <v>2.0548375317499278E-3</v>
      </c>
      <c r="D188" s="216" t="s">
        <v>108</v>
      </c>
      <c r="E188" s="195" t="str">
        <f t="shared" si="4"/>
        <v>n/a</v>
      </c>
      <c r="F188" s="216">
        <v>2.6700000000000001E-3</v>
      </c>
      <c r="G188" s="196">
        <f t="shared" si="5"/>
        <v>5.4864162097723072E-6</v>
      </c>
    </row>
    <row r="189" spans="1:7">
      <c r="A189" s="193" t="s">
        <v>385</v>
      </c>
      <c r="B189" s="194" t="s">
        <v>386</v>
      </c>
      <c r="C189" s="195">
        <v>8.271888804683449E-4</v>
      </c>
      <c r="D189" s="216">
        <v>1.5983000000000001E-2</v>
      </c>
      <c r="E189" s="195">
        <f t="shared" si="4"/>
        <v>1.3220959876525558E-5</v>
      </c>
      <c r="F189" s="216">
        <v>7.4499999999999997E-2</v>
      </c>
      <c r="G189" s="196">
        <f t="shared" si="5"/>
        <v>6.1625571594891692E-5</v>
      </c>
    </row>
    <row r="190" spans="1:7">
      <c r="A190" s="193" t="s">
        <v>1053</v>
      </c>
      <c r="B190" s="194" t="s">
        <v>987</v>
      </c>
      <c r="C190" s="195">
        <v>4.2030980534484138E-4</v>
      </c>
      <c r="D190" s="216">
        <v>1.2921999999999999E-2</v>
      </c>
      <c r="E190" s="195">
        <f t="shared" si="4"/>
        <v>5.4312433046660399E-6</v>
      </c>
      <c r="F190" s="216">
        <v>0.12920000000000001</v>
      </c>
      <c r="G190" s="196">
        <f t="shared" si="5"/>
        <v>5.4304026850553513E-5</v>
      </c>
    </row>
    <row r="191" spans="1:7">
      <c r="A191" s="193" t="s">
        <v>387</v>
      </c>
      <c r="B191" s="194" t="s">
        <v>388</v>
      </c>
      <c r="C191" s="195">
        <v>7.391453947565602E-4</v>
      </c>
      <c r="D191" s="216" t="s">
        <v>108</v>
      </c>
      <c r="E191" s="195" t="str">
        <f t="shared" si="4"/>
        <v>n/a</v>
      </c>
      <c r="F191" s="216">
        <v>6.0700000000000004E-2</v>
      </c>
      <c r="G191" s="196">
        <f t="shared" si="5"/>
        <v>4.4866125461723205E-5</v>
      </c>
    </row>
    <row r="192" spans="1:7">
      <c r="A192" s="193" t="s">
        <v>389</v>
      </c>
      <c r="B192" s="194" t="s">
        <v>390</v>
      </c>
      <c r="C192" s="195">
        <v>6.932464795821984E-4</v>
      </c>
      <c r="D192" s="216" t="s">
        <v>108</v>
      </c>
      <c r="E192" s="195" t="str">
        <f t="shared" si="4"/>
        <v>n/a</v>
      </c>
      <c r="F192" s="216">
        <v>8.9499999999999996E-2</v>
      </c>
      <c r="G192" s="196">
        <f t="shared" si="5"/>
        <v>6.2045559922606754E-5</v>
      </c>
    </row>
    <row r="193" spans="1:7">
      <c r="A193" s="193" t="s">
        <v>391</v>
      </c>
      <c r="B193" s="194" t="s">
        <v>392</v>
      </c>
      <c r="C193" s="195">
        <v>3.7571759104267598E-4</v>
      </c>
      <c r="D193" s="216">
        <v>4.5319999999999999E-2</v>
      </c>
      <c r="E193" s="195">
        <f t="shared" si="4"/>
        <v>1.7027521226054076E-5</v>
      </c>
      <c r="F193" s="216">
        <v>2.7549999999999998E-2</v>
      </c>
      <c r="G193" s="196">
        <f t="shared" si="5"/>
        <v>1.0351019633225722E-5</v>
      </c>
    </row>
    <row r="194" spans="1:7">
      <c r="A194" s="193" t="s">
        <v>393</v>
      </c>
      <c r="B194" s="194" t="s">
        <v>394</v>
      </c>
      <c r="C194" s="195">
        <v>6.3099049681299905E-4</v>
      </c>
      <c r="D194" s="216">
        <v>1.8542999999999997E-2</v>
      </c>
      <c r="E194" s="195">
        <f t="shared" si="4"/>
        <v>1.1700456782403439E-5</v>
      </c>
      <c r="F194" s="216">
        <v>-0.03</v>
      </c>
      <c r="G194" s="196">
        <f t="shared" si="5"/>
        <v>-1.8929714904389971E-5</v>
      </c>
    </row>
    <row r="195" spans="1:7">
      <c r="A195" s="193" t="s">
        <v>395</v>
      </c>
      <c r="B195" s="194" t="s">
        <v>396</v>
      </c>
      <c r="C195" s="195">
        <v>1.918182268690987E-3</v>
      </c>
      <c r="D195" s="216">
        <v>7.77E-3</v>
      </c>
      <c r="E195" s="195">
        <f t="shared" si="4"/>
        <v>1.490427622772897E-5</v>
      </c>
      <c r="F195" s="216">
        <v>9.9499999999999991E-2</v>
      </c>
      <c r="G195" s="196">
        <f t="shared" si="5"/>
        <v>1.908591357347532E-4</v>
      </c>
    </row>
    <row r="196" spans="1:7">
      <c r="A196" s="193" t="s">
        <v>397</v>
      </c>
      <c r="B196" s="194" t="s">
        <v>398</v>
      </c>
      <c r="C196" s="195">
        <v>4.2493790996671697E-3</v>
      </c>
      <c r="D196" s="216">
        <v>9.443E-3</v>
      </c>
      <c r="E196" s="195">
        <f t="shared" si="4"/>
        <v>4.0126886838157084E-5</v>
      </c>
      <c r="F196" s="216">
        <v>0.18108000000000002</v>
      </c>
      <c r="G196" s="196">
        <f t="shared" si="5"/>
        <v>7.6947756736773121E-4</v>
      </c>
    </row>
    <row r="197" spans="1:7">
      <c r="A197" s="193" t="s">
        <v>399</v>
      </c>
      <c r="B197" s="194" t="s">
        <v>400</v>
      </c>
      <c r="C197" s="195">
        <v>3.5437461636469368E-4</v>
      </c>
      <c r="D197" s="216">
        <v>3.1300000000000001E-2</v>
      </c>
      <c r="E197" s="195">
        <f t="shared" si="4"/>
        <v>1.1091925492214913E-5</v>
      </c>
      <c r="F197" s="216">
        <v>5.6270000000000001E-2</v>
      </c>
      <c r="G197" s="196">
        <f t="shared" si="5"/>
        <v>1.9940659662841315E-5</v>
      </c>
    </row>
    <row r="198" spans="1:7">
      <c r="A198" s="193" t="s">
        <v>401</v>
      </c>
      <c r="B198" s="194" t="s">
        <v>402</v>
      </c>
      <c r="C198" s="195">
        <v>5.9024616062554422E-4</v>
      </c>
      <c r="D198" s="216">
        <v>1.4107000000000001E-2</v>
      </c>
      <c r="E198" s="195">
        <f t="shared" si="4"/>
        <v>8.3266025879445538E-6</v>
      </c>
      <c r="F198" s="216">
        <v>0.42780000000000001</v>
      </c>
      <c r="G198" s="196">
        <f t="shared" si="5"/>
        <v>2.5250730751560783E-4</v>
      </c>
    </row>
    <row r="199" spans="1:7">
      <c r="A199" s="193" t="s">
        <v>403</v>
      </c>
      <c r="B199" s="194" t="s">
        <v>404</v>
      </c>
      <c r="C199" s="195">
        <v>1.9799099811872011E-3</v>
      </c>
      <c r="D199" s="216">
        <v>1.7728999999999998E-2</v>
      </c>
      <c r="E199" s="195">
        <f t="shared" si="4"/>
        <v>3.5101824056467887E-5</v>
      </c>
      <c r="F199" s="216">
        <v>0.10199999999999999</v>
      </c>
      <c r="G199" s="196">
        <f t="shared" si="5"/>
        <v>2.0195081808109449E-4</v>
      </c>
    </row>
    <row r="200" spans="1:7">
      <c r="A200" s="193" t="s">
        <v>705</v>
      </c>
      <c r="B200" s="194" t="s">
        <v>706</v>
      </c>
      <c r="C200" s="195">
        <v>6.5350570606623442E-4</v>
      </c>
      <c r="D200" s="216">
        <v>3.6184000000000001E-2</v>
      </c>
      <c r="E200" s="195">
        <f t="shared" si="4"/>
        <v>2.3646450468300628E-5</v>
      </c>
      <c r="F200" s="216">
        <v>7.9299999999999995E-2</v>
      </c>
      <c r="G200" s="196">
        <f t="shared" si="5"/>
        <v>5.182300249105239E-5</v>
      </c>
    </row>
    <row r="201" spans="1:7">
      <c r="A201" s="193" t="s">
        <v>405</v>
      </c>
      <c r="B201" s="194" t="s">
        <v>406</v>
      </c>
      <c r="C201" s="195">
        <v>7.6263711642488388E-4</v>
      </c>
      <c r="D201" s="216">
        <v>3.2877999999999998E-2</v>
      </c>
      <c r="E201" s="195">
        <f t="shared" si="4"/>
        <v>2.5073983113817329E-5</v>
      </c>
      <c r="F201" s="216">
        <v>6.0260000000000001E-2</v>
      </c>
      <c r="G201" s="196">
        <f t="shared" si="5"/>
        <v>4.5956512635763502E-5</v>
      </c>
    </row>
    <row r="202" spans="1:7">
      <c r="A202" s="193" t="s">
        <v>407</v>
      </c>
      <c r="B202" s="194" t="s">
        <v>408</v>
      </c>
      <c r="C202" s="195">
        <v>2.1646400592950361E-3</v>
      </c>
      <c r="D202" s="216">
        <v>1.5124E-2</v>
      </c>
      <c r="E202" s="195">
        <f t="shared" si="4"/>
        <v>3.2738016256778127E-5</v>
      </c>
      <c r="F202" s="216">
        <v>0.15182999999999999</v>
      </c>
      <c r="G202" s="196">
        <f t="shared" si="5"/>
        <v>3.2865730020276531E-4</v>
      </c>
    </row>
    <row r="203" spans="1:7">
      <c r="A203" s="193" t="s">
        <v>409</v>
      </c>
      <c r="B203" s="194" t="s">
        <v>410</v>
      </c>
      <c r="C203" s="195">
        <v>9.9155741664982977E-3</v>
      </c>
      <c r="D203" s="216">
        <v>3.2724999999999997E-2</v>
      </c>
      <c r="E203" s="195">
        <f t="shared" si="4"/>
        <v>3.2448716459865674E-4</v>
      </c>
      <c r="F203" s="216">
        <v>0.1341</v>
      </c>
      <c r="G203" s="196">
        <f t="shared" si="5"/>
        <v>1.3296784957274217E-3</v>
      </c>
    </row>
    <row r="204" spans="1:7">
      <c r="A204" s="193" t="s">
        <v>411</v>
      </c>
      <c r="B204" s="194" t="s">
        <v>412</v>
      </c>
      <c r="C204" s="195">
        <v>7.8623710140056629E-4</v>
      </c>
      <c r="D204" s="216">
        <v>2.3955999999999998E-2</v>
      </c>
      <c r="E204" s="195">
        <f t="shared" si="4"/>
        <v>1.8835096001151966E-5</v>
      </c>
      <c r="F204" s="216">
        <v>5.6500000000000002E-2</v>
      </c>
      <c r="G204" s="196">
        <f t="shared" si="5"/>
        <v>4.4422396229132E-5</v>
      </c>
    </row>
    <row r="205" spans="1:7">
      <c r="A205" s="193" t="s">
        <v>413</v>
      </c>
      <c r="B205" s="194" t="s">
        <v>414</v>
      </c>
      <c r="C205" s="195">
        <v>4.3392149185951843E-4</v>
      </c>
      <c r="D205" s="216">
        <v>1.039E-3</v>
      </c>
      <c r="E205" s="195">
        <f t="shared" si="4"/>
        <v>4.5084443004203963E-7</v>
      </c>
      <c r="F205" s="216">
        <v>0.10980000000000001</v>
      </c>
      <c r="G205" s="196">
        <f t="shared" si="5"/>
        <v>4.7644579806175124E-5</v>
      </c>
    </row>
    <row r="206" spans="1:7">
      <c r="A206" s="193" t="s">
        <v>415</v>
      </c>
      <c r="B206" s="194" t="s">
        <v>416</v>
      </c>
      <c r="C206" s="195">
        <v>2.4613874497864253E-3</v>
      </c>
      <c r="D206" s="216">
        <v>3.7970000000000004E-2</v>
      </c>
      <c r="E206" s="195">
        <f t="shared" si="4"/>
        <v>9.3458881468390574E-5</v>
      </c>
      <c r="F206" s="216">
        <v>0.14300000000000002</v>
      </c>
      <c r="G206" s="196">
        <f t="shared" si="5"/>
        <v>3.5197840531945885E-4</v>
      </c>
    </row>
    <row r="207" spans="1:7">
      <c r="A207" s="193" t="s">
        <v>417</v>
      </c>
      <c r="B207" s="194" t="s">
        <v>418</v>
      </c>
      <c r="C207" s="195">
        <v>5.9782063392001944E-4</v>
      </c>
      <c r="D207" s="216">
        <v>3.5284000000000003E-2</v>
      </c>
      <c r="E207" s="195">
        <f t="shared" si="4"/>
        <v>2.1093503247233968E-5</v>
      </c>
      <c r="F207" s="216">
        <v>5.4429999999999999E-2</v>
      </c>
      <c r="G207" s="196">
        <f t="shared" si="5"/>
        <v>3.2539377104266658E-5</v>
      </c>
    </row>
    <row r="208" spans="1:7">
      <c r="A208" s="193" t="s">
        <v>419</v>
      </c>
      <c r="B208" s="194" t="s">
        <v>420</v>
      </c>
      <c r="C208" s="195">
        <v>1.0920289887827055E-3</v>
      </c>
      <c r="D208" s="216">
        <v>4.8680000000000001E-2</v>
      </c>
      <c r="E208" s="195">
        <f t="shared" si="4"/>
        <v>5.3159971173942105E-5</v>
      </c>
      <c r="F208" s="216">
        <v>0.26879999999999998</v>
      </c>
      <c r="G208" s="196">
        <f t="shared" si="5"/>
        <v>2.9353739218479123E-4</v>
      </c>
    </row>
    <row r="209" spans="1:7">
      <c r="A209" s="193" t="s">
        <v>988</v>
      </c>
      <c r="B209" s="194" t="s">
        <v>989</v>
      </c>
      <c r="C209" s="195">
        <v>5.2602579542035833E-4</v>
      </c>
      <c r="D209" s="216">
        <v>1.3035999999999999E-2</v>
      </c>
      <c r="E209" s="195">
        <f t="shared" si="4"/>
        <v>6.8572722690997903E-6</v>
      </c>
      <c r="F209" s="216">
        <v>0.17</v>
      </c>
      <c r="G209" s="196">
        <f t="shared" si="5"/>
        <v>8.9424385221460921E-5</v>
      </c>
    </row>
    <row r="210" spans="1:7">
      <c r="A210" s="193" t="s">
        <v>421</v>
      </c>
      <c r="B210" s="194" t="s">
        <v>422</v>
      </c>
      <c r="C210" s="195">
        <v>9.3203727284839094E-4</v>
      </c>
      <c r="D210" s="216" t="s">
        <v>108</v>
      </c>
      <c r="E210" s="195" t="str">
        <f t="shared" si="4"/>
        <v>n/a</v>
      </c>
      <c r="F210" s="216">
        <v>5.0499999999999996E-2</v>
      </c>
      <c r="G210" s="196">
        <f t="shared" si="5"/>
        <v>4.7067882278843742E-5</v>
      </c>
    </row>
    <row r="211" spans="1:7">
      <c r="A211" s="193" t="s">
        <v>423</v>
      </c>
      <c r="B211" s="194" t="s">
        <v>424</v>
      </c>
      <c r="C211" s="195">
        <v>9.5401831856499594E-4</v>
      </c>
      <c r="D211" s="216">
        <v>1.6528000000000001E-2</v>
      </c>
      <c r="E211" s="195">
        <f t="shared" ref="E211:E274" si="6">IFERROR(D211*C211,"n/a")</f>
        <v>1.5768014769242255E-5</v>
      </c>
      <c r="F211" s="216">
        <v>9.3149999999999997E-2</v>
      </c>
      <c r="G211" s="196">
        <f t="shared" ref="G211:G274" si="7">IFERROR(C211*F211, "n/a")</f>
        <v>8.8866806374329369E-5</v>
      </c>
    </row>
    <row r="212" spans="1:7">
      <c r="A212" s="193" t="s">
        <v>1134</v>
      </c>
      <c r="B212" s="194" t="s">
        <v>1135</v>
      </c>
      <c r="C212" s="195">
        <v>5.1866363630076971E-4</v>
      </c>
      <c r="D212" s="216">
        <v>9.2269999999999991E-3</v>
      </c>
      <c r="E212" s="195">
        <f t="shared" si="6"/>
        <v>4.7857093721472019E-6</v>
      </c>
      <c r="F212" s="216">
        <v>0.1</v>
      </c>
      <c r="G212" s="196">
        <f t="shared" si="7"/>
        <v>5.1866363630076971E-5</v>
      </c>
    </row>
    <row r="213" spans="1:7">
      <c r="A213" s="193" t="s">
        <v>425</v>
      </c>
      <c r="B213" s="194" t="s">
        <v>426</v>
      </c>
      <c r="C213" s="195">
        <v>8.0180691632348883E-4</v>
      </c>
      <c r="D213" s="216">
        <v>5.6048999999999995E-2</v>
      </c>
      <c r="E213" s="195">
        <f t="shared" si="6"/>
        <v>4.4940475853015222E-5</v>
      </c>
      <c r="F213" s="216">
        <v>8.1000000000000003E-2</v>
      </c>
      <c r="G213" s="196">
        <f t="shared" si="7"/>
        <v>6.4946360222202596E-5</v>
      </c>
    </row>
    <row r="214" spans="1:7">
      <c r="A214" s="193" t="s">
        <v>429</v>
      </c>
      <c r="B214" s="194" t="s">
        <v>430</v>
      </c>
      <c r="C214" s="195">
        <v>1.6518960823503036E-3</v>
      </c>
      <c r="D214" s="216">
        <v>3.1607999999999997E-2</v>
      </c>
      <c r="E214" s="195">
        <f t="shared" si="6"/>
        <v>5.2213131370928394E-5</v>
      </c>
      <c r="F214" s="216">
        <v>4.4500000000000005E-2</v>
      </c>
      <c r="G214" s="196">
        <f t="shared" si="7"/>
        <v>7.3509375664588511E-5</v>
      </c>
    </row>
    <row r="215" spans="1:7">
      <c r="A215" s="193" t="s">
        <v>431</v>
      </c>
      <c r="B215" s="194" t="s">
        <v>432</v>
      </c>
      <c r="C215" s="195">
        <v>3.5232728051414982E-3</v>
      </c>
      <c r="D215" s="216">
        <v>1.4729000000000001E-2</v>
      </c>
      <c r="E215" s="195">
        <f t="shared" si="6"/>
        <v>5.1894285146929128E-5</v>
      </c>
      <c r="F215" s="216">
        <v>0.06</v>
      </c>
      <c r="G215" s="196">
        <f t="shared" si="7"/>
        <v>2.1139636830848989E-4</v>
      </c>
    </row>
    <row r="216" spans="1:7">
      <c r="A216" s="193" t="s">
        <v>433</v>
      </c>
      <c r="B216" s="194" t="s">
        <v>434</v>
      </c>
      <c r="C216" s="195">
        <v>2.7557326320285289E-4</v>
      </c>
      <c r="D216" s="216">
        <v>1.4534E-2</v>
      </c>
      <c r="E216" s="195">
        <f t="shared" si="6"/>
        <v>4.0051818073902636E-6</v>
      </c>
      <c r="F216" s="216">
        <v>0.21340000000000001</v>
      </c>
      <c r="G216" s="196">
        <f t="shared" si="7"/>
        <v>5.880733436748881E-5</v>
      </c>
    </row>
    <row r="217" spans="1:7">
      <c r="A217" s="193" t="s">
        <v>435</v>
      </c>
      <c r="B217" s="194" t="s">
        <v>436</v>
      </c>
      <c r="C217" s="195">
        <v>3.4729327076818E-4</v>
      </c>
      <c r="D217" s="216">
        <v>3.5110000000000002E-2</v>
      </c>
      <c r="E217" s="195">
        <f t="shared" si="6"/>
        <v>1.21934667366708E-5</v>
      </c>
      <c r="F217" s="216">
        <v>4.555E-2</v>
      </c>
      <c r="G217" s="196">
        <f t="shared" si="7"/>
        <v>1.5819208483490599E-5</v>
      </c>
    </row>
    <row r="218" spans="1:7">
      <c r="A218" s="193" t="s">
        <v>437</v>
      </c>
      <c r="B218" s="194" t="s">
        <v>438</v>
      </c>
      <c r="C218" s="195">
        <v>2.4769055865257149E-3</v>
      </c>
      <c r="D218" s="216">
        <v>2.7902E-2</v>
      </c>
      <c r="E218" s="195">
        <f t="shared" si="6"/>
        <v>6.911061967524049E-5</v>
      </c>
      <c r="F218" s="216">
        <v>9.7929999999999989E-2</v>
      </c>
      <c r="G218" s="196">
        <f t="shared" si="7"/>
        <v>2.4256336408846324E-4</v>
      </c>
    </row>
    <row r="219" spans="1:7">
      <c r="A219" s="193" t="s">
        <v>439</v>
      </c>
      <c r="B219" s="194" t="s">
        <v>440</v>
      </c>
      <c r="C219" s="195">
        <v>1.0345595672354574E-3</v>
      </c>
      <c r="D219" s="216">
        <v>1.7593999999999999E-2</v>
      </c>
      <c r="E219" s="195">
        <f t="shared" si="6"/>
        <v>1.8202041025940636E-5</v>
      </c>
      <c r="F219" s="216">
        <v>8.0570000000000003E-2</v>
      </c>
      <c r="G219" s="196">
        <f t="shared" si="7"/>
        <v>8.3354464332160803E-5</v>
      </c>
    </row>
    <row r="220" spans="1:7">
      <c r="A220" s="193" t="s">
        <v>441</v>
      </c>
      <c r="B220" s="194" t="s">
        <v>442</v>
      </c>
      <c r="C220" s="195">
        <v>1.8105614187298674E-3</v>
      </c>
      <c r="D220" s="216">
        <v>2.0531000000000001E-2</v>
      </c>
      <c r="E220" s="195">
        <f t="shared" si="6"/>
        <v>3.7172636487942906E-5</v>
      </c>
      <c r="F220" s="216">
        <v>0.13900000000000001</v>
      </c>
      <c r="G220" s="196">
        <f t="shared" si="7"/>
        <v>2.5166803720345161E-4</v>
      </c>
    </row>
    <row r="221" spans="1:7">
      <c r="A221" s="193" t="s">
        <v>443</v>
      </c>
      <c r="B221" s="194" t="s">
        <v>444</v>
      </c>
      <c r="C221" s="195">
        <v>1.622593278392303E-3</v>
      </c>
      <c r="D221" s="216">
        <v>1.5832000000000002E-2</v>
      </c>
      <c r="E221" s="195">
        <f t="shared" si="6"/>
        <v>2.5688896783506946E-5</v>
      </c>
      <c r="F221" s="216">
        <v>9.1999999999999998E-2</v>
      </c>
      <c r="G221" s="196">
        <f t="shared" si="7"/>
        <v>1.4927858161209188E-4</v>
      </c>
    </row>
    <row r="222" spans="1:7">
      <c r="A222" s="193" t="s">
        <v>445</v>
      </c>
      <c r="B222" s="194" t="s">
        <v>446</v>
      </c>
      <c r="C222" s="195">
        <v>1.0449232828466137E-3</v>
      </c>
      <c r="D222" s="216">
        <v>3.4097000000000002E-2</v>
      </c>
      <c r="E222" s="195">
        <f t="shared" si="6"/>
        <v>3.562874917522099E-5</v>
      </c>
      <c r="F222" s="216">
        <v>6.7599999999999993E-2</v>
      </c>
      <c r="G222" s="196">
        <f t="shared" si="7"/>
        <v>7.0636813920431073E-5</v>
      </c>
    </row>
    <row r="223" spans="1:7">
      <c r="A223" s="193" t="s">
        <v>447</v>
      </c>
      <c r="B223" s="194" t="s">
        <v>448</v>
      </c>
      <c r="C223" s="195">
        <v>2.3091969824386061E-3</v>
      </c>
      <c r="D223" s="216">
        <v>1.6791E-2</v>
      </c>
      <c r="E223" s="195">
        <f t="shared" si="6"/>
        <v>3.8773726532126639E-5</v>
      </c>
      <c r="F223" s="216">
        <v>0.1487</v>
      </c>
      <c r="G223" s="196">
        <f t="shared" si="7"/>
        <v>3.4337759128862073E-4</v>
      </c>
    </row>
    <row r="224" spans="1:7">
      <c r="A224" s="193" t="s">
        <v>449</v>
      </c>
      <c r="B224" s="194" t="s">
        <v>450</v>
      </c>
      <c r="C224" s="195">
        <v>3.3756234595676656E-4</v>
      </c>
      <c r="D224" s="216">
        <v>1.5914000000000001E-2</v>
      </c>
      <c r="E224" s="195">
        <f t="shared" si="6"/>
        <v>5.3719671735559838E-6</v>
      </c>
      <c r="F224" s="216">
        <v>0.17100000000000001</v>
      </c>
      <c r="G224" s="196">
        <f t="shared" si="7"/>
        <v>5.7723161158607085E-5</v>
      </c>
    </row>
    <row r="225" spans="1:7">
      <c r="A225" s="193" t="s">
        <v>451</v>
      </c>
      <c r="B225" s="194" t="s">
        <v>452</v>
      </c>
      <c r="C225" s="195">
        <v>2.1726875660015471E-4</v>
      </c>
      <c r="D225" s="216">
        <v>1.2723E-2</v>
      </c>
      <c r="E225" s="195">
        <f t="shared" si="6"/>
        <v>2.7643103902237685E-6</v>
      </c>
      <c r="F225" s="216">
        <v>-2.7869999999999999E-2</v>
      </c>
      <c r="G225" s="196">
        <f t="shared" si="7"/>
        <v>-6.0552802464463118E-6</v>
      </c>
    </row>
    <row r="226" spans="1:7">
      <c r="A226" s="193" t="s">
        <v>453</v>
      </c>
      <c r="B226" s="194" t="s">
        <v>454</v>
      </c>
      <c r="C226" s="195">
        <v>8.637534026696166E-4</v>
      </c>
      <c r="D226" s="216">
        <v>3.5756999999999997E-2</v>
      </c>
      <c r="E226" s="195">
        <f t="shared" si="6"/>
        <v>3.0885230419257479E-5</v>
      </c>
      <c r="F226" s="216">
        <v>5.348E-2</v>
      </c>
      <c r="G226" s="196">
        <f t="shared" si="7"/>
        <v>4.6193531974771095E-5</v>
      </c>
    </row>
    <row r="227" spans="1:7">
      <c r="A227" s="193" t="s">
        <v>455</v>
      </c>
      <c r="B227" s="194" t="s">
        <v>456</v>
      </c>
      <c r="C227" s="195">
        <v>3.3029120037186689E-3</v>
      </c>
      <c r="D227" s="216">
        <v>3.2829999999999998E-2</v>
      </c>
      <c r="E227" s="195">
        <f t="shared" si="6"/>
        <v>1.084346010820839E-4</v>
      </c>
      <c r="F227" s="216">
        <v>0.2</v>
      </c>
      <c r="G227" s="196">
        <f t="shared" si="7"/>
        <v>6.6058240074373382E-4</v>
      </c>
    </row>
    <row r="228" spans="1:7">
      <c r="A228" s="193" t="s">
        <v>457</v>
      </c>
      <c r="B228" s="194" t="s">
        <v>458</v>
      </c>
      <c r="C228" s="195">
        <v>2.6011344509598031E-3</v>
      </c>
      <c r="D228" s="216">
        <v>1.0580000000000001E-2</v>
      </c>
      <c r="E228" s="195">
        <f t="shared" si="6"/>
        <v>2.752000249115472E-5</v>
      </c>
      <c r="F228" s="216">
        <v>0.21625</v>
      </c>
      <c r="G228" s="196">
        <f t="shared" si="7"/>
        <v>5.624953250200574E-4</v>
      </c>
    </row>
    <row r="229" spans="1:7">
      <c r="A229" s="193" t="s">
        <v>459</v>
      </c>
      <c r="B229" s="194" t="s">
        <v>460</v>
      </c>
      <c r="C229" s="195">
        <v>1.665075738388048E-3</v>
      </c>
      <c r="D229" s="216">
        <v>7.5570000000000003E-3</v>
      </c>
      <c r="E229" s="195">
        <f t="shared" si="6"/>
        <v>1.2582977354998479E-5</v>
      </c>
      <c r="F229" s="216">
        <v>0.1142</v>
      </c>
      <c r="G229" s="196">
        <f t="shared" si="7"/>
        <v>1.9015164932391509E-4</v>
      </c>
    </row>
    <row r="230" spans="1:7">
      <c r="A230" s="193" t="s">
        <v>461</v>
      </c>
      <c r="B230" s="194" t="s">
        <v>462</v>
      </c>
      <c r="C230" s="195">
        <v>4.5715024117985969E-4</v>
      </c>
      <c r="D230" s="216">
        <v>3.3134999999999998E-2</v>
      </c>
      <c r="E230" s="195">
        <f t="shared" si="6"/>
        <v>1.514767324149465E-5</v>
      </c>
      <c r="F230" s="216">
        <v>0.05</v>
      </c>
      <c r="G230" s="196">
        <f t="shared" si="7"/>
        <v>2.2857512058992987E-5</v>
      </c>
    </row>
    <row r="231" spans="1:7">
      <c r="A231" s="193" t="s">
        <v>463</v>
      </c>
      <c r="B231" s="194" t="s">
        <v>464</v>
      </c>
      <c r="C231" s="195">
        <v>4.0563073969296343E-4</v>
      </c>
      <c r="D231" s="216">
        <v>1.7864999999999999E-2</v>
      </c>
      <c r="E231" s="195">
        <f t="shared" si="6"/>
        <v>7.2465931646147913E-6</v>
      </c>
      <c r="F231" s="216">
        <v>7.9500000000000001E-2</v>
      </c>
      <c r="G231" s="196">
        <f t="shared" si="7"/>
        <v>3.224764380559059E-5</v>
      </c>
    </row>
    <row r="232" spans="1:7">
      <c r="A232" s="193" t="s">
        <v>465</v>
      </c>
      <c r="B232" s="194" t="s">
        <v>466</v>
      </c>
      <c r="C232" s="195">
        <v>7.1869576755618678E-4</v>
      </c>
      <c r="D232" s="216">
        <v>7.0780000000000001E-3</v>
      </c>
      <c r="E232" s="195">
        <f t="shared" si="6"/>
        <v>5.0869286427626904E-6</v>
      </c>
      <c r="F232" s="216">
        <v>0.11808</v>
      </c>
      <c r="G232" s="196">
        <f t="shared" si="7"/>
        <v>8.4863596233034533E-5</v>
      </c>
    </row>
    <row r="233" spans="1:7">
      <c r="A233" s="193" t="s">
        <v>467</v>
      </c>
      <c r="B233" s="194" t="s">
        <v>468</v>
      </c>
      <c r="C233" s="195">
        <v>1.7319939366706772E-3</v>
      </c>
      <c r="D233" s="216">
        <v>5.5045999999999998E-2</v>
      </c>
      <c r="E233" s="195">
        <f t="shared" si="6"/>
        <v>9.5339338237974091E-5</v>
      </c>
      <c r="F233" s="216">
        <v>0.04</v>
      </c>
      <c r="G233" s="196">
        <f t="shared" si="7"/>
        <v>6.9279757466827094E-5</v>
      </c>
    </row>
    <row r="234" spans="1:7">
      <c r="A234" s="193" t="s">
        <v>469</v>
      </c>
      <c r="B234" s="194" t="s">
        <v>470</v>
      </c>
      <c r="C234" s="195">
        <v>1.4724994869669487E-3</v>
      </c>
      <c r="D234" s="216">
        <v>3.3375000000000002E-2</v>
      </c>
      <c r="E234" s="195">
        <f t="shared" si="6"/>
        <v>4.9144670377521916E-5</v>
      </c>
      <c r="F234" s="216">
        <v>0.17379999999999998</v>
      </c>
      <c r="G234" s="196">
        <f t="shared" si="7"/>
        <v>2.5592041083485564E-4</v>
      </c>
    </row>
    <row r="235" spans="1:7">
      <c r="A235" s="193" t="s">
        <v>471</v>
      </c>
      <c r="B235" s="194" t="s">
        <v>472</v>
      </c>
      <c r="C235" s="195">
        <v>1.40173250219617E-3</v>
      </c>
      <c r="D235" s="216">
        <v>1.0248E-2</v>
      </c>
      <c r="E235" s="195">
        <f t="shared" si="6"/>
        <v>1.436495468250635E-5</v>
      </c>
      <c r="F235" s="216">
        <v>7.8700000000000006E-2</v>
      </c>
      <c r="G235" s="196">
        <f t="shared" si="7"/>
        <v>1.1031634792283859E-4</v>
      </c>
    </row>
    <row r="236" spans="1:7">
      <c r="A236" s="193" t="s">
        <v>473</v>
      </c>
      <c r="B236" s="194" t="s">
        <v>474</v>
      </c>
      <c r="C236" s="195">
        <v>8.7769417027973111E-4</v>
      </c>
      <c r="D236" s="216">
        <v>1.8027999999999999E-2</v>
      </c>
      <c r="E236" s="195">
        <f t="shared" si="6"/>
        <v>1.5823070501802991E-5</v>
      </c>
      <c r="F236" s="216">
        <v>0.1065</v>
      </c>
      <c r="G236" s="196">
        <f t="shared" si="7"/>
        <v>9.3474429134791362E-5</v>
      </c>
    </row>
    <row r="237" spans="1:7">
      <c r="A237" s="193" t="s">
        <v>475</v>
      </c>
      <c r="B237" s="194" t="s">
        <v>476</v>
      </c>
      <c r="C237" s="195">
        <v>1.3761529039589557E-3</v>
      </c>
      <c r="D237" s="216">
        <v>3.9676999999999997E-2</v>
      </c>
      <c r="E237" s="195">
        <f t="shared" si="6"/>
        <v>5.4601618770379479E-5</v>
      </c>
      <c r="F237" s="216">
        <v>5.3680000000000005E-2</v>
      </c>
      <c r="G237" s="196">
        <f t="shared" si="7"/>
        <v>7.3871887884516748E-5</v>
      </c>
    </row>
    <row r="238" spans="1:7">
      <c r="A238" s="193" t="s">
        <v>1123</v>
      </c>
      <c r="B238" s="194" t="s">
        <v>1124</v>
      </c>
      <c r="C238" s="195">
        <v>7.7921553100681598E-4</v>
      </c>
      <c r="D238" s="216" t="s">
        <v>108</v>
      </c>
      <c r="E238" s="195" t="str">
        <f t="shared" si="6"/>
        <v>n/a</v>
      </c>
      <c r="F238" s="216">
        <v>0.26027</v>
      </c>
      <c r="G238" s="196">
        <f t="shared" si="7"/>
        <v>2.0280642625514398E-4</v>
      </c>
    </row>
    <row r="239" spans="1:7">
      <c r="A239" s="193" t="s">
        <v>477</v>
      </c>
      <c r="B239" s="194" t="s">
        <v>478</v>
      </c>
      <c r="C239" s="195">
        <v>1.2053760451106053E-3</v>
      </c>
      <c r="D239" s="216">
        <v>2.9944999999999999E-2</v>
      </c>
      <c r="E239" s="195">
        <f t="shared" si="6"/>
        <v>3.6094985670837075E-5</v>
      </c>
      <c r="F239" s="216">
        <v>0.14774999999999999</v>
      </c>
      <c r="G239" s="196">
        <f t="shared" si="7"/>
        <v>1.7809431066509194E-4</v>
      </c>
    </row>
    <row r="240" spans="1:7">
      <c r="A240" s="193" t="s">
        <v>479</v>
      </c>
      <c r="B240" s="194" t="s">
        <v>480</v>
      </c>
      <c r="C240" s="195">
        <v>1.4913744360797721E-3</v>
      </c>
      <c r="D240" s="216">
        <v>1.9658999999999999E-2</v>
      </c>
      <c r="E240" s="195">
        <f t="shared" si="6"/>
        <v>2.931893003889224E-5</v>
      </c>
      <c r="F240" s="216">
        <v>0.11373</v>
      </c>
      <c r="G240" s="196">
        <f t="shared" si="7"/>
        <v>1.6961401461535247E-4</v>
      </c>
    </row>
    <row r="241" spans="1:7">
      <c r="A241" s="193" t="s">
        <v>481</v>
      </c>
      <c r="B241" s="194" t="s">
        <v>482</v>
      </c>
      <c r="C241" s="195">
        <v>4.0857924995681147E-3</v>
      </c>
      <c r="D241" s="216">
        <v>2.8707000000000003E-2</v>
      </c>
      <c r="E241" s="195">
        <f t="shared" si="6"/>
        <v>1.1729084528510188E-4</v>
      </c>
      <c r="F241" s="216">
        <v>0.1105</v>
      </c>
      <c r="G241" s="196">
        <f t="shared" si="7"/>
        <v>4.5148007120227669E-4</v>
      </c>
    </row>
    <row r="242" spans="1:7">
      <c r="A242" s="193" t="s">
        <v>483</v>
      </c>
      <c r="B242" s="194" t="s">
        <v>484</v>
      </c>
      <c r="C242" s="195">
        <v>6.954377853762505E-4</v>
      </c>
      <c r="D242" s="216">
        <v>1.119E-3</v>
      </c>
      <c r="E242" s="195">
        <f t="shared" si="6"/>
        <v>7.7819488183602425E-7</v>
      </c>
      <c r="F242" s="216">
        <v>0.13713</v>
      </c>
      <c r="G242" s="196">
        <f t="shared" si="7"/>
        <v>9.536538350864523E-5</v>
      </c>
    </row>
    <row r="243" spans="1:7">
      <c r="A243" s="193" t="s">
        <v>485</v>
      </c>
      <c r="B243" s="194" t="s">
        <v>486</v>
      </c>
      <c r="C243" s="195">
        <v>3.8510665360357394E-3</v>
      </c>
      <c r="D243" s="216">
        <v>2.7860000000000003E-3</v>
      </c>
      <c r="E243" s="195">
        <f t="shared" si="6"/>
        <v>1.072907136939557E-5</v>
      </c>
      <c r="F243" s="216">
        <v>0.11</v>
      </c>
      <c r="G243" s="196">
        <f t="shared" si="7"/>
        <v>4.2361731896393132E-4</v>
      </c>
    </row>
    <row r="244" spans="1:7">
      <c r="A244" s="193" t="s">
        <v>487</v>
      </c>
      <c r="B244" s="194" t="s">
        <v>488</v>
      </c>
      <c r="C244" s="195">
        <v>6.1840476032090207E-4</v>
      </c>
      <c r="D244" s="216">
        <v>1.7058E-2</v>
      </c>
      <c r="E244" s="195">
        <f t="shared" si="6"/>
        <v>1.0548748401553947E-5</v>
      </c>
      <c r="F244" s="216">
        <v>0.12539999999999998</v>
      </c>
      <c r="G244" s="196">
        <f t="shared" si="7"/>
        <v>7.7547956944241115E-5</v>
      </c>
    </row>
    <row r="245" spans="1:7">
      <c r="A245" s="193" t="s">
        <v>489</v>
      </c>
      <c r="B245" s="194" t="s">
        <v>490</v>
      </c>
      <c r="C245" s="195">
        <v>2.7238793575292439E-3</v>
      </c>
      <c r="D245" s="216">
        <v>1.3926000000000001E-2</v>
      </c>
      <c r="E245" s="195">
        <f t="shared" si="6"/>
        <v>3.793274393295225E-5</v>
      </c>
      <c r="F245" s="216">
        <v>0.111</v>
      </c>
      <c r="G245" s="196">
        <f t="shared" si="7"/>
        <v>3.0235060868574607E-4</v>
      </c>
    </row>
    <row r="246" spans="1:7">
      <c r="A246" s="193" t="s">
        <v>491</v>
      </c>
      <c r="B246" s="194" t="s">
        <v>492</v>
      </c>
      <c r="C246" s="195">
        <v>3.8132987899759451E-4</v>
      </c>
      <c r="D246" s="216">
        <v>7.3829999999999998E-3</v>
      </c>
      <c r="E246" s="195">
        <f t="shared" si="6"/>
        <v>2.8153584966392401E-6</v>
      </c>
      <c r="F246" s="216">
        <v>0.13170000000000001</v>
      </c>
      <c r="G246" s="196">
        <f t="shared" si="7"/>
        <v>5.0221145063983204E-5</v>
      </c>
    </row>
    <row r="247" spans="1:7">
      <c r="A247" s="193" t="s">
        <v>493</v>
      </c>
      <c r="B247" s="194" t="s">
        <v>494</v>
      </c>
      <c r="C247" s="195">
        <v>7.0554463068402845E-4</v>
      </c>
      <c r="D247" s="216">
        <v>5.2659999999999998E-3</v>
      </c>
      <c r="E247" s="195">
        <f t="shared" si="6"/>
        <v>3.7153980251820938E-6</v>
      </c>
      <c r="F247" s="216">
        <v>0.14617000000000002</v>
      </c>
      <c r="G247" s="196">
        <f t="shared" si="7"/>
        <v>1.0312945866708445E-4</v>
      </c>
    </row>
    <row r="248" spans="1:7">
      <c r="A248" s="193" t="s">
        <v>495</v>
      </c>
      <c r="B248" s="194" t="s">
        <v>496</v>
      </c>
      <c r="C248" s="195">
        <v>1.2680513254602224E-3</v>
      </c>
      <c r="D248" s="216">
        <v>2.9714000000000001E-2</v>
      </c>
      <c r="E248" s="195">
        <f t="shared" si="6"/>
        <v>3.7678877084725053E-5</v>
      </c>
      <c r="F248" s="216">
        <v>0.10300000000000001</v>
      </c>
      <c r="G248" s="196">
        <f t="shared" si="7"/>
        <v>1.3060928652240293E-4</v>
      </c>
    </row>
    <row r="249" spans="1:7">
      <c r="A249" s="193" t="s">
        <v>990</v>
      </c>
      <c r="B249" s="194" t="s">
        <v>497</v>
      </c>
      <c r="C249" s="195">
        <v>6.6051214787051838E-4</v>
      </c>
      <c r="D249" s="216" t="s">
        <v>108</v>
      </c>
      <c r="E249" s="195" t="str">
        <f t="shared" si="6"/>
        <v>n/a</v>
      </c>
      <c r="F249" s="216">
        <v>0.20499999999999999</v>
      </c>
      <c r="G249" s="196">
        <f t="shared" si="7"/>
        <v>1.3540499031345626E-4</v>
      </c>
    </row>
    <row r="250" spans="1:7">
      <c r="A250" s="193" t="s">
        <v>498</v>
      </c>
      <c r="B250" s="194" t="s">
        <v>499</v>
      </c>
      <c r="C250" s="195">
        <v>4.7166402838238666E-3</v>
      </c>
      <c r="D250" s="216">
        <v>1.9651999999999999E-2</v>
      </c>
      <c r="E250" s="195">
        <f t="shared" si="6"/>
        <v>9.2691414857706616E-5</v>
      </c>
      <c r="F250" s="216">
        <v>0.14199999999999999</v>
      </c>
      <c r="G250" s="196">
        <f t="shared" si="7"/>
        <v>6.6976292030298894E-4</v>
      </c>
    </row>
    <row r="251" spans="1:7">
      <c r="A251" s="193" t="s">
        <v>500</v>
      </c>
      <c r="B251" s="194" t="s">
        <v>501</v>
      </c>
      <c r="C251" s="195">
        <v>1.0029959346776385E-2</v>
      </c>
      <c r="D251" s="216">
        <v>1.3531999999999999E-2</v>
      </c>
      <c r="E251" s="195">
        <f t="shared" si="6"/>
        <v>1.3572540988057802E-4</v>
      </c>
      <c r="F251" s="216">
        <v>0.13333</v>
      </c>
      <c r="G251" s="196">
        <f t="shared" si="7"/>
        <v>1.3372944797056955E-3</v>
      </c>
    </row>
    <row r="252" spans="1:7">
      <c r="A252" s="193" t="s">
        <v>502</v>
      </c>
      <c r="B252" s="194" t="s">
        <v>503</v>
      </c>
      <c r="C252" s="195">
        <v>3.3470777556889817E-4</v>
      </c>
      <c r="D252" s="216">
        <v>2.6619E-2</v>
      </c>
      <c r="E252" s="195">
        <f t="shared" si="6"/>
        <v>8.9095862778685013E-6</v>
      </c>
      <c r="F252" s="216">
        <v>0.09</v>
      </c>
      <c r="G252" s="196">
        <f t="shared" si="7"/>
        <v>3.0123699801200833E-5</v>
      </c>
    </row>
    <row r="253" spans="1:7">
      <c r="A253" s="193" t="s">
        <v>504</v>
      </c>
      <c r="B253" s="194" t="s">
        <v>505</v>
      </c>
      <c r="C253" s="195">
        <v>7.788956425409054E-4</v>
      </c>
      <c r="D253" s="216">
        <v>8.5909999999999997E-3</v>
      </c>
      <c r="E253" s="195">
        <f t="shared" si="6"/>
        <v>6.6914924650689183E-6</v>
      </c>
      <c r="F253" s="216">
        <v>0.05</v>
      </c>
      <c r="G253" s="196">
        <f t="shared" si="7"/>
        <v>3.894478212704527E-5</v>
      </c>
    </row>
    <row r="254" spans="1:7">
      <c r="A254" s="193" t="s">
        <v>506</v>
      </c>
      <c r="B254" s="194" t="s">
        <v>507</v>
      </c>
      <c r="C254" s="195">
        <v>4.0137867887748209E-4</v>
      </c>
      <c r="D254" s="216" t="s">
        <v>108</v>
      </c>
      <c r="E254" s="195" t="str">
        <f t="shared" si="6"/>
        <v>n/a</v>
      </c>
      <c r="F254" s="216">
        <v>0.12050000000000001</v>
      </c>
      <c r="G254" s="196">
        <f t="shared" si="7"/>
        <v>4.8366130804736594E-5</v>
      </c>
    </row>
    <row r="255" spans="1:7">
      <c r="A255" s="193" t="s">
        <v>508</v>
      </c>
      <c r="B255" s="194" t="s">
        <v>509</v>
      </c>
      <c r="C255" s="195">
        <v>7.5925576504208851E-4</v>
      </c>
      <c r="D255" s="216">
        <v>5.8110000000000002E-2</v>
      </c>
      <c r="E255" s="195">
        <f t="shared" si="6"/>
        <v>4.4120352506595763E-5</v>
      </c>
      <c r="F255" s="216">
        <v>2.4729999999999999E-2</v>
      </c>
      <c r="G255" s="196">
        <f t="shared" si="7"/>
        <v>1.8776395069490849E-5</v>
      </c>
    </row>
    <row r="256" spans="1:7">
      <c r="A256" s="193" t="s">
        <v>510</v>
      </c>
      <c r="B256" s="194" t="s">
        <v>511</v>
      </c>
      <c r="C256" s="195">
        <v>1.4512540882048127E-3</v>
      </c>
      <c r="D256" s="216">
        <v>1.9689999999999999E-2</v>
      </c>
      <c r="E256" s="195">
        <f t="shared" si="6"/>
        <v>2.8575192996752762E-5</v>
      </c>
      <c r="F256" s="216">
        <v>9.4299999999999995E-2</v>
      </c>
      <c r="G256" s="196">
        <f t="shared" si="7"/>
        <v>1.3685326051771383E-4</v>
      </c>
    </row>
    <row r="257" spans="1:7">
      <c r="A257" s="193" t="s">
        <v>512</v>
      </c>
      <c r="B257" s="194" t="s">
        <v>513</v>
      </c>
      <c r="C257" s="195">
        <v>5.4398109888067255E-4</v>
      </c>
      <c r="D257" s="216">
        <v>3.4521000000000003E-2</v>
      </c>
      <c r="E257" s="195">
        <f t="shared" si="6"/>
        <v>1.8778771514459699E-5</v>
      </c>
      <c r="F257" s="216">
        <v>3.875E-2</v>
      </c>
      <c r="G257" s="196">
        <f t="shared" si="7"/>
        <v>2.1079267581626062E-5</v>
      </c>
    </row>
    <row r="258" spans="1:7">
      <c r="A258" s="193" t="s">
        <v>514</v>
      </c>
      <c r="B258" s="194" t="s">
        <v>515</v>
      </c>
      <c r="C258" s="195">
        <v>5.7613366421372877E-4</v>
      </c>
      <c r="D258" s="216">
        <v>1.0072000000000001E-2</v>
      </c>
      <c r="E258" s="195">
        <f t="shared" si="6"/>
        <v>5.8028182659606771E-6</v>
      </c>
      <c r="F258" s="216">
        <v>0.20358000000000001</v>
      </c>
      <c r="G258" s="196">
        <f t="shared" si="7"/>
        <v>1.1728929136063092E-4</v>
      </c>
    </row>
    <row r="259" spans="1:7">
      <c r="A259" s="193" t="s">
        <v>516</v>
      </c>
      <c r="B259" s="194" t="s">
        <v>517</v>
      </c>
      <c r="C259" s="195">
        <v>9.5774185527998542E-4</v>
      </c>
      <c r="D259" s="216">
        <v>4.2144000000000001E-2</v>
      </c>
      <c r="E259" s="195">
        <f t="shared" si="6"/>
        <v>4.0363072748919708E-5</v>
      </c>
      <c r="F259" s="216">
        <v>0.16200000000000001</v>
      </c>
      <c r="G259" s="196">
        <f t="shared" si="7"/>
        <v>1.5515418055535765E-4</v>
      </c>
    </row>
    <row r="260" spans="1:7">
      <c r="A260" s="193" t="s">
        <v>518</v>
      </c>
      <c r="B260" s="194" t="s">
        <v>519</v>
      </c>
      <c r="C260" s="195">
        <v>3.0031774818156068E-4</v>
      </c>
      <c r="D260" s="216">
        <v>3.8737000000000001E-2</v>
      </c>
      <c r="E260" s="195">
        <f t="shared" si="6"/>
        <v>1.1633408611309116E-5</v>
      </c>
      <c r="F260" s="216">
        <v>9.4600000000000004E-2</v>
      </c>
      <c r="G260" s="196">
        <f t="shared" si="7"/>
        <v>2.8410058977975641E-5</v>
      </c>
    </row>
    <row r="261" spans="1:7">
      <c r="A261" s="193" t="s">
        <v>520</v>
      </c>
      <c r="B261" s="194" t="s">
        <v>521</v>
      </c>
      <c r="C261" s="195">
        <v>1.289196219105746E-3</v>
      </c>
      <c r="D261" s="216">
        <v>5.0018E-2</v>
      </c>
      <c r="E261" s="195">
        <f t="shared" si="6"/>
        <v>6.4483016487231203E-5</v>
      </c>
      <c r="F261" s="216">
        <v>-8.0000000000000002E-3</v>
      </c>
      <c r="G261" s="196">
        <f t="shared" si="7"/>
        <v>-1.0313569752845968E-5</v>
      </c>
    </row>
    <row r="262" spans="1:7">
      <c r="A262" s="193" t="s">
        <v>522</v>
      </c>
      <c r="B262" s="194" t="s">
        <v>523</v>
      </c>
      <c r="C262" s="195">
        <v>8.2513458943074308E-4</v>
      </c>
      <c r="D262" s="216">
        <v>3.3104000000000001E-2</v>
      </c>
      <c r="E262" s="195">
        <f t="shared" si="6"/>
        <v>2.7315255448515319E-5</v>
      </c>
      <c r="F262" s="216">
        <v>3.2300000000000002E-2</v>
      </c>
      <c r="G262" s="196">
        <f t="shared" si="7"/>
        <v>2.6651847238613003E-5</v>
      </c>
    </row>
    <row r="263" spans="1:7">
      <c r="A263" s="193" t="s">
        <v>524</v>
      </c>
      <c r="B263" s="194" t="s">
        <v>525</v>
      </c>
      <c r="C263" s="195">
        <v>2.6959975128588136E-4</v>
      </c>
      <c r="D263" s="216">
        <v>3.7064E-2</v>
      </c>
      <c r="E263" s="195">
        <f t="shared" si="6"/>
        <v>9.9924451816599061E-6</v>
      </c>
      <c r="F263" s="216">
        <v>2.0499999999999997E-2</v>
      </c>
      <c r="G263" s="196">
        <f t="shared" si="7"/>
        <v>5.5267949013605669E-6</v>
      </c>
    </row>
    <row r="264" spans="1:7">
      <c r="A264" s="193" t="s">
        <v>526</v>
      </c>
      <c r="B264" s="194" t="s">
        <v>527</v>
      </c>
      <c r="C264" s="195">
        <v>5.1616204792345102E-3</v>
      </c>
      <c r="D264" s="216" t="s">
        <v>108</v>
      </c>
      <c r="E264" s="195" t="str">
        <f t="shared" si="6"/>
        <v>n/a</v>
      </c>
      <c r="F264" s="216">
        <v>0.16879999999999998</v>
      </c>
      <c r="G264" s="196">
        <f t="shared" si="7"/>
        <v>8.7128153689478515E-4</v>
      </c>
    </row>
    <row r="265" spans="1:7">
      <c r="A265" s="193" t="s">
        <v>528</v>
      </c>
      <c r="B265" s="194" t="s">
        <v>529</v>
      </c>
      <c r="C265" s="195">
        <v>3.6286216791664438E-4</v>
      </c>
      <c r="D265" s="216">
        <v>3.7143000000000002E-2</v>
      </c>
      <c r="E265" s="195">
        <f t="shared" si="6"/>
        <v>1.3477789502927923E-5</v>
      </c>
      <c r="F265" s="216">
        <v>8.5870000000000002E-2</v>
      </c>
      <c r="G265" s="196">
        <f t="shared" si="7"/>
        <v>3.1158974359002257E-5</v>
      </c>
    </row>
    <row r="266" spans="1:7">
      <c r="A266" s="193" t="s">
        <v>530</v>
      </c>
      <c r="B266" s="194" t="s">
        <v>531</v>
      </c>
      <c r="C266" s="195">
        <v>5.2556792224788523E-3</v>
      </c>
      <c r="D266" s="216">
        <v>2.5472000000000002E-2</v>
      </c>
      <c r="E266" s="195">
        <f t="shared" si="6"/>
        <v>1.3387266115498134E-4</v>
      </c>
      <c r="F266" s="216">
        <v>6.4560000000000006E-2</v>
      </c>
      <c r="G266" s="196">
        <f t="shared" si="7"/>
        <v>3.3930665060323475E-4</v>
      </c>
    </row>
    <row r="267" spans="1:7">
      <c r="A267" s="193" t="s">
        <v>532</v>
      </c>
      <c r="B267" s="194" t="s">
        <v>533</v>
      </c>
      <c r="C267" s="195">
        <v>4.2708338479145798E-2</v>
      </c>
      <c r="D267" s="216">
        <v>1.2934999999999999E-2</v>
      </c>
      <c r="E267" s="195">
        <f t="shared" si="6"/>
        <v>5.5243235822775079E-4</v>
      </c>
      <c r="F267" s="216">
        <v>9.8400000000000001E-2</v>
      </c>
      <c r="G267" s="196">
        <f t="shared" si="7"/>
        <v>4.2025005063479467E-3</v>
      </c>
    </row>
    <row r="268" spans="1:7">
      <c r="A268" s="193" t="s">
        <v>534</v>
      </c>
      <c r="B268" s="194" t="s">
        <v>535</v>
      </c>
      <c r="C268" s="195">
        <v>1.3368366162106468E-3</v>
      </c>
      <c r="D268" s="216" t="s">
        <v>108</v>
      </c>
      <c r="E268" s="195" t="str">
        <f t="shared" si="6"/>
        <v>n/a</v>
      </c>
      <c r="F268" s="216">
        <v>0.55225000000000002</v>
      </c>
      <c r="G268" s="196">
        <f t="shared" si="7"/>
        <v>7.3826802130232973E-4</v>
      </c>
    </row>
    <row r="269" spans="1:7">
      <c r="A269" s="193" t="s">
        <v>536</v>
      </c>
      <c r="B269" s="194" t="s">
        <v>537</v>
      </c>
      <c r="C269" s="195">
        <v>8.4224311610192181E-4</v>
      </c>
      <c r="D269" s="216">
        <v>8.1899999999999994E-3</v>
      </c>
      <c r="E269" s="195">
        <f t="shared" si="6"/>
        <v>6.8979711208747395E-6</v>
      </c>
      <c r="F269" s="216">
        <v>0.11849999999999999</v>
      </c>
      <c r="G269" s="196">
        <f t="shared" si="7"/>
        <v>9.9805809258077729E-5</v>
      </c>
    </row>
    <row r="270" spans="1:7">
      <c r="A270" s="193" t="s">
        <v>538</v>
      </c>
      <c r="B270" s="194" t="s">
        <v>539</v>
      </c>
      <c r="C270" s="195">
        <v>6.3422341899654223E-3</v>
      </c>
      <c r="D270" s="216">
        <v>2.1462999999999999E-2</v>
      </c>
      <c r="E270" s="195">
        <f t="shared" si="6"/>
        <v>1.3612337241922785E-4</v>
      </c>
      <c r="F270" s="216">
        <v>0.14849999999999999</v>
      </c>
      <c r="G270" s="196">
        <f t="shared" si="7"/>
        <v>9.4182177720986517E-4</v>
      </c>
    </row>
    <row r="271" spans="1:7">
      <c r="A271" s="193" t="s">
        <v>540</v>
      </c>
      <c r="B271" s="194" t="s">
        <v>541</v>
      </c>
      <c r="C271" s="195">
        <v>4.7124351681707735E-4</v>
      </c>
      <c r="D271" s="216">
        <v>2.6667E-2</v>
      </c>
      <c r="E271" s="195">
        <f t="shared" si="6"/>
        <v>1.2566650862961001E-5</v>
      </c>
      <c r="F271" s="216">
        <v>2.7000000000000003E-2</v>
      </c>
      <c r="G271" s="196">
        <f t="shared" si="7"/>
        <v>1.272357495406109E-5</v>
      </c>
    </row>
    <row r="272" spans="1:7">
      <c r="A272" s="193" t="s">
        <v>542</v>
      </c>
      <c r="B272" s="194" t="s">
        <v>543</v>
      </c>
      <c r="C272" s="195">
        <v>6.1687400731845823E-4</v>
      </c>
      <c r="D272" s="216">
        <v>2.9496000000000001E-2</v>
      </c>
      <c r="E272" s="195">
        <f t="shared" si="6"/>
        <v>1.8195315719865244E-5</v>
      </c>
      <c r="F272" s="216">
        <v>7.3730000000000004E-2</v>
      </c>
      <c r="G272" s="196">
        <f t="shared" si="7"/>
        <v>4.5482120559589929E-5</v>
      </c>
    </row>
    <row r="273" spans="1:7">
      <c r="A273" s="193" t="s">
        <v>544</v>
      </c>
      <c r="B273" s="194" t="s">
        <v>545</v>
      </c>
      <c r="C273" s="195">
        <v>1.794530141873896E-3</v>
      </c>
      <c r="D273" s="216">
        <v>1.2421E-2</v>
      </c>
      <c r="E273" s="195">
        <f t="shared" si="6"/>
        <v>2.2289858892215663E-5</v>
      </c>
      <c r="F273" s="216">
        <v>0.14462999999999998</v>
      </c>
      <c r="G273" s="196">
        <f t="shared" si="7"/>
        <v>2.5954289441922155E-4</v>
      </c>
    </row>
    <row r="274" spans="1:7">
      <c r="A274" s="193" t="s">
        <v>546</v>
      </c>
      <c r="B274" s="194" t="s">
        <v>547</v>
      </c>
      <c r="C274" s="195">
        <v>6.2841634902250807E-4</v>
      </c>
      <c r="D274" s="216">
        <v>1.5786999999999999E-2</v>
      </c>
      <c r="E274" s="195">
        <f t="shared" si="6"/>
        <v>9.9208089020183351E-6</v>
      </c>
      <c r="F274" s="216">
        <v>8.8000000000000009E-2</v>
      </c>
      <c r="G274" s="196">
        <f t="shared" si="7"/>
        <v>5.5300638713980715E-5</v>
      </c>
    </row>
    <row r="275" spans="1:7">
      <c r="A275" s="193" t="s">
        <v>548</v>
      </c>
      <c r="B275" s="194" t="s">
        <v>549</v>
      </c>
      <c r="C275" s="195">
        <v>3.9491614202382671E-4</v>
      </c>
      <c r="D275" s="216">
        <v>2.4745E-2</v>
      </c>
      <c r="E275" s="195">
        <f t="shared" ref="E275:E338" si="8">IFERROR(D275*C275,"n/a")</f>
        <v>9.7721999343795912E-6</v>
      </c>
      <c r="F275" s="216">
        <v>8.4250000000000005E-2</v>
      </c>
      <c r="G275" s="196">
        <f t="shared" ref="G275:G338" si="9">IFERROR(C275*F275, "n/a")</f>
        <v>3.3271684965507403E-5</v>
      </c>
    </row>
    <row r="276" spans="1:7">
      <c r="A276" s="193" t="s">
        <v>550</v>
      </c>
      <c r="B276" s="194" t="s">
        <v>551</v>
      </c>
      <c r="C276" s="195">
        <v>9.3632294896505374E-4</v>
      </c>
      <c r="D276" s="216">
        <v>1.6425000000000002E-2</v>
      </c>
      <c r="E276" s="195">
        <f t="shared" si="8"/>
        <v>1.5379104436751008E-5</v>
      </c>
      <c r="F276" s="216">
        <v>6.0250000000000005E-2</v>
      </c>
      <c r="G276" s="196">
        <f t="shared" si="9"/>
        <v>5.6413457675144491E-5</v>
      </c>
    </row>
    <row r="277" spans="1:7">
      <c r="A277" s="193" t="s">
        <v>552</v>
      </c>
      <c r="B277" s="194" t="s">
        <v>553</v>
      </c>
      <c r="C277" s="195">
        <v>4.034789756023293E-3</v>
      </c>
      <c r="D277" s="216">
        <v>9.7070000000000004E-3</v>
      </c>
      <c r="E277" s="195">
        <f t="shared" si="8"/>
        <v>3.9165704161718106E-5</v>
      </c>
      <c r="F277" s="216">
        <v>0.10808</v>
      </c>
      <c r="G277" s="196">
        <f t="shared" si="9"/>
        <v>4.360800768309975E-4</v>
      </c>
    </row>
    <row r="278" spans="1:7">
      <c r="A278" s="193" t="s">
        <v>554</v>
      </c>
      <c r="B278" s="194" t="s">
        <v>555</v>
      </c>
      <c r="C278" s="195">
        <v>2.6029283514042039E-3</v>
      </c>
      <c r="D278" s="216">
        <v>1.0581E-2</v>
      </c>
      <c r="E278" s="195">
        <f t="shared" si="8"/>
        <v>2.7541584886207883E-5</v>
      </c>
      <c r="F278" s="216">
        <v>8.4399999999999989E-2</v>
      </c>
      <c r="G278" s="196">
        <f t="shared" si="9"/>
        <v>2.1968715285851479E-4</v>
      </c>
    </row>
    <row r="279" spans="1:7">
      <c r="A279" s="193" t="s">
        <v>556</v>
      </c>
      <c r="B279" s="194" t="s">
        <v>557</v>
      </c>
      <c r="C279" s="195">
        <v>6.900393847000273E-4</v>
      </c>
      <c r="D279" s="216">
        <v>2.0157999999999999E-2</v>
      </c>
      <c r="E279" s="195">
        <f t="shared" si="8"/>
        <v>1.390981391678315E-5</v>
      </c>
      <c r="F279" s="216">
        <v>5.9000000000000004E-2</v>
      </c>
      <c r="G279" s="196">
        <f t="shared" si="9"/>
        <v>4.0712323697301615E-5</v>
      </c>
    </row>
    <row r="280" spans="1:7">
      <c r="A280" s="193" t="s">
        <v>558</v>
      </c>
      <c r="B280" s="194" t="s">
        <v>559</v>
      </c>
      <c r="C280" s="195">
        <v>1.4882048590967021E-3</v>
      </c>
      <c r="D280" s="216">
        <v>2.0699000000000002E-2</v>
      </c>
      <c r="E280" s="195">
        <f t="shared" si="8"/>
        <v>3.080435237844264E-5</v>
      </c>
      <c r="F280" s="216">
        <v>0.14061999999999999</v>
      </c>
      <c r="G280" s="196">
        <f t="shared" si="9"/>
        <v>2.0927136728617825E-4</v>
      </c>
    </row>
    <row r="281" spans="1:7">
      <c r="A281" s="193" t="s">
        <v>560</v>
      </c>
      <c r="B281" s="194" t="s">
        <v>561</v>
      </c>
      <c r="C281" s="195">
        <v>7.4553357386049303E-4</v>
      </c>
      <c r="D281" s="216">
        <v>9.6779999999999991E-3</v>
      </c>
      <c r="E281" s="195">
        <f t="shared" si="8"/>
        <v>7.2152739278218508E-6</v>
      </c>
      <c r="F281" s="216">
        <v>0.16930000000000001</v>
      </c>
      <c r="G281" s="196">
        <f t="shared" si="9"/>
        <v>1.2621883405458147E-4</v>
      </c>
    </row>
    <row r="282" spans="1:7">
      <c r="A282" s="193" t="s">
        <v>562</v>
      </c>
      <c r="B282" s="194" t="s">
        <v>563</v>
      </c>
      <c r="C282" s="195">
        <v>6.342832114736779E-4</v>
      </c>
      <c r="D282" s="216">
        <v>3.5281E-2</v>
      </c>
      <c r="E282" s="195">
        <f t="shared" si="8"/>
        <v>2.2378145984002828E-5</v>
      </c>
      <c r="F282" s="216">
        <v>9.4E-2</v>
      </c>
      <c r="G282" s="196">
        <f t="shared" si="9"/>
        <v>5.9622621878525725E-5</v>
      </c>
    </row>
    <row r="283" spans="1:7">
      <c r="A283" s="193" t="s">
        <v>564</v>
      </c>
      <c r="B283" s="194" t="s">
        <v>565</v>
      </c>
      <c r="C283" s="195">
        <v>2.4655720900206234E-3</v>
      </c>
      <c r="D283" s="216" t="s">
        <v>108</v>
      </c>
      <c r="E283" s="195" t="str">
        <f t="shared" si="8"/>
        <v>n/a</v>
      </c>
      <c r="F283" s="216">
        <v>0.21085999999999999</v>
      </c>
      <c r="G283" s="196">
        <f t="shared" si="9"/>
        <v>5.1989053090174863E-4</v>
      </c>
    </row>
    <row r="284" spans="1:7">
      <c r="A284" s="193" t="s">
        <v>566</v>
      </c>
      <c r="B284" s="194" t="s">
        <v>567</v>
      </c>
      <c r="C284" s="195">
        <v>8.3007657025365421E-4</v>
      </c>
      <c r="D284" s="216" t="s">
        <v>108</v>
      </c>
      <c r="E284" s="195" t="str">
        <f t="shared" si="8"/>
        <v>n/a</v>
      </c>
      <c r="F284" s="216">
        <v>0.11683</v>
      </c>
      <c r="G284" s="196">
        <f t="shared" si="9"/>
        <v>9.6977845702734422E-5</v>
      </c>
    </row>
    <row r="285" spans="1:7">
      <c r="A285" s="193" t="s">
        <v>568</v>
      </c>
      <c r="B285" s="194" t="s">
        <v>569</v>
      </c>
      <c r="C285" s="195">
        <v>4.893739542064352E-4</v>
      </c>
      <c r="D285" s="216">
        <v>2.7601000000000001E-2</v>
      </c>
      <c r="E285" s="195">
        <f t="shared" si="8"/>
        <v>1.3507210510051818E-5</v>
      </c>
      <c r="F285" s="216" t="s">
        <v>108</v>
      </c>
      <c r="G285" s="196" t="str">
        <f t="shared" si="9"/>
        <v>n/a</v>
      </c>
    </row>
    <row r="286" spans="1:7">
      <c r="A286" s="193" t="s">
        <v>570</v>
      </c>
      <c r="B286" s="194" t="s">
        <v>571</v>
      </c>
      <c r="C286" s="195">
        <v>6.230043556482613E-4</v>
      </c>
      <c r="D286" s="216">
        <v>1.1854E-2</v>
      </c>
      <c r="E286" s="195">
        <f t="shared" si="8"/>
        <v>7.3850936318544895E-6</v>
      </c>
      <c r="F286" s="216">
        <v>0.20698</v>
      </c>
      <c r="G286" s="196">
        <f t="shared" si="9"/>
        <v>1.2894944153207712E-4</v>
      </c>
    </row>
    <row r="287" spans="1:7">
      <c r="A287" s="193" t="s">
        <v>572</v>
      </c>
      <c r="B287" s="194" t="s">
        <v>573</v>
      </c>
      <c r="C287" s="195">
        <v>2.803207753347701E-4</v>
      </c>
      <c r="D287" s="216">
        <v>1.3897E-2</v>
      </c>
      <c r="E287" s="195">
        <f t="shared" si="8"/>
        <v>3.8956178148272997E-6</v>
      </c>
      <c r="F287" s="216">
        <v>0.19894999999999999</v>
      </c>
      <c r="G287" s="196">
        <f t="shared" si="9"/>
        <v>5.5769818252852506E-5</v>
      </c>
    </row>
    <row r="288" spans="1:7">
      <c r="A288" s="193" t="s">
        <v>574</v>
      </c>
      <c r="B288" s="194" t="s">
        <v>575</v>
      </c>
      <c r="C288" s="195">
        <v>1.4386504701915841E-3</v>
      </c>
      <c r="D288" s="216" t="s">
        <v>108</v>
      </c>
      <c r="E288" s="195" t="str">
        <f t="shared" si="8"/>
        <v>n/a</v>
      </c>
      <c r="F288" s="216">
        <v>0.15</v>
      </c>
      <c r="G288" s="196">
        <f t="shared" si="9"/>
        <v>2.1579757052873761E-4</v>
      </c>
    </row>
    <row r="289" spans="1:7">
      <c r="A289" s="193" t="s">
        <v>576</v>
      </c>
      <c r="B289" s="194" t="s">
        <v>577</v>
      </c>
      <c r="C289" s="195">
        <v>2.0924073620785101E-3</v>
      </c>
      <c r="D289" s="216" t="s">
        <v>108</v>
      </c>
      <c r="E289" s="195" t="str">
        <f t="shared" si="8"/>
        <v>n/a</v>
      </c>
      <c r="F289" s="216">
        <v>6.4850000000000005E-2</v>
      </c>
      <c r="G289" s="196">
        <f t="shared" si="9"/>
        <v>1.3569261743079139E-4</v>
      </c>
    </row>
    <row r="290" spans="1:7">
      <c r="A290" s="193" t="s">
        <v>578</v>
      </c>
      <c r="B290" s="194" t="s">
        <v>579</v>
      </c>
      <c r="C290" s="195">
        <v>5.0212901989019044E-4</v>
      </c>
      <c r="D290" s="216">
        <v>1.2239999999999999E-2</v>
      </c>
      <c r="E290" s="195">
        <f t="shared" si="8"/>
        <v>6.1460592034559306E-6</v>
      </c>
      <c r="F290" s="216">
        <v>0.11733</v>
      </c>
      <c r="G290" s="196">
        <f t="shared" si="9"/>
        <v>5.8914797903716045E-5</v>
      </c>
    </row>
    <row r="291" spans="1:7">
      <c r="A291" s="193" t="s">
        <v>580</v>
      </c>
      <c r="B291" s="194" t="s">
        <v>581</v>
      </c>
      <c r="C291" s="195">
        <v>6.5214792750047936E-4</v>
      </c>
      <c r="D291" s="216">
        <v>2.7576999999999997E-2</v>
      </c>
      <c r="E291" s="195">
        <f t="shared" si="8"/>
        <v>1.7984283396680718E-5</v>
      </c>
      <c r="F291" s="216">
        <v>0.17550000000000002</v>
      </c>
      <c r="G291" s="196">
        <f t="shared" si="9"/>
        <v>1.1445196127633413E-4</v>
      </c>
    </row>
    <row r="292" spans="1:7">
      <c r="A292" s="193" t="s">
        <v>582</v>
      </c>
      <c r="B292" s="194" t="s">
        <v>583</v>
      </c>
      <c r="C292" s="195">
        <v>9.2675913470486725E-4</v>
      </c>
      <c r="D292" s="216">
        <v>2.4310000000000002E-2</v>
      </c>
      <c r="E292" s="195">
        <f t="shared" si="8"/>
        <v>2.2529514564675324E-5</v>
      </c>
      <c r="F292" s="216">
        <v>0.14297000000000001</v>
      </c>
      <c r="G292" s="196">
        <f t="shared" si="9"/>
        <v>1.3249875348875489E-4</v>
      </c>
    </row>
    <row r="293" spans="1:7">
      <c r="A293" s="193" t="s">
        <v>832</v>
      </c>
      <c r="B293" s="194" t="s">
        <v>833</v>
      </c>
      <c r="C293" s="195">
        <v>9.4143358171456203E-4</v>
      </c>
      <c r="D293" s="216">
        <v>3.2197000000000003E-2</v>
      </c>
      <c r="E293" s="195">
        <f t="shared" si="8"/>
        <v>3.0311337030463757E-5</v>
      </c>
      <c r="F293" s="216">
        <v>5.8029999999999998E-2</v>
      </c>
      <c r="G293" s="196">
        <f t="shared" si="9"/>
        <v>5.4631390746896034E-5</v>
      </c>
    </row>
    <row r="294" spans="1:7">
      <c r="A294" s="193" t="s">
        <v>584</v>
      </c>
      <c r="B294" s="194" t="s">
        <v>585</v>
      </c>
      <c r="C294" s="195">
        <v>1.3066588128217249E-3</v>
      </c>
      <c r="D294" s="216" t="s">
        <v>108</v>
      </c>
      <c r="E294" s="195" t="str">
        <f t="shared" si="8"/>
        <v>n/a</v>
      </c>
      <c r="F294" s="216">
        <v>0.11</v>
      </c>
      <c r="G294" s="196">
        <f t="shared" si="9"/>
        <v>1.4373246941038975E-4</v>
      </c>
    </row>
    <row r="295" spans="1:7">
      <c r="A295" s="193" t="s">
        <v>586</v>
      </c>
      <c r="B295" s="194" t="s">
        <v>587</v>
      </c>
      <c r="C295" s="195">
        <v>7.2874834900845894E-4</v>
      </c>
      <c r="D295" s="216">
        <v>2.5788000000000002E-2</v>
      </c>
      <c r="E295" s="195">
        <f t="shared" si="8"/>
        <v>1.879296242423014E-5</v>
      </c>
      <c r="F295" s="216">
        <v>5.6500000000000002E-2</v>
      </c>
      <c r="G295" s="196">
        <f t="shared" si="9"/>
        <v>4.1174281718977928E-5</v>
      </c>
    </row>
    <row r="296" spans="1:7">
      <c r="A296" s="193" t="s">
        <v>588</v>
      </c>
      <c r="B296" s="194" t="s">
        <v>589</v>
      </c>
      <c r="C296" s="195">
        <v>3.9206356782478264E-3</v>
      </c>
      <c r="D296" s="216">
        <v>2.9529999999999997E-2</v>
      </c>
      <c r="E296" s="195">
        <f t="shared" si="8"/>
        <v>1.157763715786583E-4</v>
      </c>
      <c r="F296" s="216">
        <v>5.7219999999999993E-2</v>
      </c>
      <c r="G296" s="196">
        <f t="shared" si="9"/>
        <v>2.243387735093406E-4</v>
      </c>
    </row>
    <row r="297" spans="1:7">
      <c r="A297" s="193" t="s">
        <v>590</v>
      </c>
      <c r="B297" s="194" t="s">
        <v>591</v>
      </c>
      <c r="C297" s="195">
        <v>5.2268989404625642E-4</v>
      </c>
      <c r="D297" s="216">
        <v>2.3973000000000001E-2</v>
      </c>
      <c r="E297" s="195">
        <f t="shared" si="8"/>
        <v>1.2530444829970905E-5</v>
      </c>
      <c r="F297" s="216">
        <v>8.1329999999999986E-2</v>
      </c>
      <c r="G297" s="196">
        <f t="shared" si="9"/>
        <v>4.2510369082782028E-5</v>
      </c>
    </row>
    <row r="298" spans="1:7">
      <c r="A298" s="193" t="s">
        <v>592</v>
      </c>
      <c r="B298" s="194" t="s">
        <v>593</v>
      </c>
      <c r="C298" s="195">
        <v>6.4534338628424129E-4</v>
      </c>
      <c r="D298" s="216">
        <v>3.7533999999999998E-2</v>
      </c>
      <c r="E298" s="195">
        <f t="shared" si="8"/>
        <v>2.4222318660792712E-5</v>
      </c>
      <c r="F298" s="216">
        <v>0.1336</v>
      </c>
      <c r="G298" s="196">
        <f t="shared" si="9"/>
        <v>8.6217876407574637E-5</v>
      </c>
    </row>
    <row r="299" spans="1:7">
      <c r="A299" s="193" t="s">
        <v>594</v>
      </c>
      <c r="B299" s="194" t="s">
        <v>1089</v>
      </c>
      <c r="C299" s="195">
        <v>9.3731451319462175E-4</v>
      </c>
      <c r="D299" s="216">
        <v>5.4103999999999999E-2</v>
      </c>
      <c r="E299" s="195">
        <f t="shared" si="8"/>
        <v>5.0712464421881816E-5</v>
      </c>
      <c r="F299" s="216">
        <v>7.0480000000000001E-2</v>
      </c>
      <c r="G299" s="196">
        <f t="shared" si="9"/>
        <v>6.6061926889956948E-5</v>
      </c>
    </row>
    <row r="300" spans="1:7">
      <c r="A300" s="193" t="s">
        <v>595</v>
      </c>
      <c r="B300" s="194" t="s">
        <v>596</v>
      </c>
      <c r="C300" s="195">
        <v>2.7878653153820005E-3</v>
      </c>
      <c r="D300" s="216" t="s">
        <v>108</v>
      </c>
      <c r="E300" s="195" t="str">
        <f t="shared" si="8"/>
        <v>n/a</v>
      </c>
      <c r="F300" s="216">
        <v>5.663E-2</v>
      </c>
      <c r="G300" s="196">
        <f t="shared" si="9"/>
        <v>1.5787681281008269E-4</v>
      </c>
    </row>
    <row r="301" spans="1:7">
      <c r="A301" s="193" t="s">
        <v>597</v>
      </c>
      <c r="B301" s="194" t="s">
        <v>598</v>
      </c>
      <c r="C301" s="195">
        <v>8.9324526738256041E-4</v>
      </c>
      <c r="D301" s="216">
        <v>2.1541000000000001E-2</v>
      </c>
      <c r="E301" s="195">
        <f t="shared" si="8"/>
        <v>1.9241396304687733E-5</v>
      </c>
      <c r="F301" s="216">
        <v>0.1678</v>
      </c>
      <c r="G301" s="196">
        <f t="shared" si="9"/>
        <v>1.4988655586679363E-4</v>
      </c>
    </row>
    <row r="302" spans="1:7">
      <c r="A302" s="193" t="s">
        <v>1056</v>
      </c>
      <c r="B302" s="194" t="s">
        <v>1057</v>
      </c>
      <c r="C302" s="195">
        <v>4.0602552059153946E-4</v>
      </c>
      <c r="D302" s="216">
        <v>2.8807999999999997E-2</v>
      </c>
      <c r="E302" s="195">
        <f t="shared" si="8"/>
        <v>1.1696783197201067E-5</v>
      </c>
      <c r="F302" s="216">
        <v>0.1</v>
      </c>
      <c r="G302" s="196">
        <f t="shared" si="9"/>
        <v>4.0602552059153947E-5</v>
      </c>
    </row>
    <row r="303" spans="1:7">
      <c r="A303" s="193" t="s">
        <v>599</v>
      </c>
      <c r="B303" s="194" t="s">
        <v>600</v>
      </c>
      <c r="C303" s="195">
        <v>1.0376918734878789E-3</v>
      </c>
      <c r="D303" s="216">
        <v>3.0414E-2</v>
      </c>
      <c r="E303" s="195">
        <f t="shared" si="8"/>
        <v>3.1560360640260347E-5</v>
      </c>
      <c r="F303" s="216">
        <v>9.1249999999999998E-2</v>
      </c>
      <c r="G303" s="196">
        <f t="shared" si="9"/>
        <v>9.4689383455768942E-5</v>
      </c>
    </row>
    <row r="304" spans="1:7">
      <c r="A304" s="193" t="s">
        <v>601</v>
      </c>
      <c r="B304" s="194" t="s">
        <v>602</v>
      </c>
      <c r="C304" s="195">
        <v>2.3393419915486536E-4</v>
      </c>
      <c r="D304" s="216">
        <v>4.0888000000000001E-2</v>
      </c>
      <c r="E304" s="195">
        <f t="shared" si="8"/>
        <v>9.5651015350441349E-6</v>
      </c>
      <c r="F304" s="216">
        <v>0.02</v>
      </c>
      <c r="G304" s="196">
        <f t="shared" si="9"/>
        <v>4.6786839830973069E-6</v>
      </c>
    </row>
    <row r="305" spans="1:7">
      <c r="A305" s="193" t="s">
        <v>603</v>
      </c>
      <c r="B305" s="194" t="s">
        <v>604</v>
      </c>
      <c r="C305" s="195">
        <v>4.1450684212751788E-3</v>
      </c>
      <c r="D305" s="216">
        <v>3.4430000000000002E-2</v>
      </c>
      <c r="E305" s="195">
        <f t="shared" si="8"/>
        <v>1.4271470574450442E-4</v>
      </c>
      <c r="F305" s="216">
        <v>0.12315</v>
      </c>
      <c r="G305" s="196">
        <f t="shared" si="9"/>
        <v>5.1046517608003823E-4</v>
      </c>
    </row>
    <row r="306" spans="1:7">
      <c r="A306" s="193" t="s">
        <v>605</v>
      </c>
      <c r="B306" s="194" t="s">
        <v>606</v>
      </c>
      <c r="C306" s="195">
        <v>1.1990929901571773E-3</v>
      </c>
      <c r="D306" s="216">
        <v>5.5700000000000003E-3</v>
      </c>
      <c r="E306" s="195">
        <f t="shared" si="8"/>
        <v>6.6789479551754782E-6</v>
      </c>
      <c r="F306" s="216">
        <v>0.13400000000000001</v>
      </c>
      <c r="G306" s="196">
        <f t="shared" si="9"/>
        <v>1.6067846068106177E-4</v>
      </c>
    </row>
    <row r="307" spans="1:7">
      <c r="A307" s="193" t="s">
        <v>607</v>
      </c>
      <c r="B307" s="194" t="s">
        <v>608</v>
      </c>
      <c r="C307" s="195">
        <v>1.4493460789779195E-3</v>
      </c>
      <c r="D307" s="216">
        <v>9.0819999999999998E-3</v>
      </c>
      <c r="E307" s="195">
        <f t="shared" si="8"/>
        <v>1.3162961089277465E-5</v>
      </c>
      <c r="F307" s="216">
        <v>0.10425000000000001</v>
      </c>
      <c r="G307" s="196">
        <f t="shared" si="9"/>
        <v>1.5109432873344812E-4</v>
      </c>
    </row>
    <row r="308" spans="1:7">
      <c r="A308" s="193" t="s">
        <v>609</v>
      </c>
      <c r="B308" s="194" t="s">
        <v>610</v>
      </c>
      <c r="C308" s="195">
        <v>8.4680887246219483E-4</v>
      </c>
      <c r="D308" s="216" t="s">
        <v>108</v>
      </c>
      <c r="E308" s="195" t="str">
        <f t="shared" si="8"/>
        <v>n/a</v>
      </c>
      <c r="F308" s="216">
        <v>0.21879999999999999</v>
      </c>
      <c r="G308" s="196">
        <f t="shared" si="9"/>
        <v>1.8528178129472822E-4</v>
      </c>
    </row>
    <row r="309" spans="1:7">
      <c r="A309" s="193" t="s">
        <v>611</v>
      </c>
      <c r="B309" s="194" t="s">
        <v>612</v>
      </c>
      <c r="C309" s="195">
        <v>3.00373690118918E-3</v>
      </c>
      <c r="D309" s="216">
        <v>2.5333999999999999E-2</v>
      </c>
      <c r="E309" s="195">
        <f t="shared" si="8"/>
        <v>7.6096670654726684E-5</v>
      </c>
      <c r="F309" s="216">
        <v>0.14300000000000002</v>
      </c>
      <c r="G309" s="196">
        <f t="shared" si="9"/>
        <v>4.2953437687005277E-4</v>
      </c>
    </row>
    <row r="310" spans="1:7">
      <c r="A310" s="193" t="s">
        <v>613</v>
      </c>
      <c r="B310" s="194" t="s">
        <v>614</v>
      </c>
      <c r="C310" s="195">
        <v>8.1965116946608647E-4</v>
      </c>
      <c r="D310" s="216">
        <v>3.4188000000000003E-2</v>
      </c>
      <c r="E310" s="195">
        <f t="shared" si="8"/>
        <v>2.8022234181706565E-5</v>
      </c>
      <c r="F310" s="216">
        <v>0.16204999999999997</v>
      </c>
      <c r="G310" s="196">
        <f t="shared" si="9"/>
        <v>1.3282447201197928E-4</v>
      </c>
    </row>
    <row r="311" spans="1:7">
      <c r="A311" s="193" t="s">
        <v>615</v>
      </c>
      <c r="B311" s="194" t="s">
        <v>616</v>
      </c>
      <c r="C311" s="195">
        <v>1.2451409917795169E-3</v>
      </c>
      <c r="D311" s="216">
        <v>2.2439999999999998E-2</v>
      </c>
      <c r="E311" s="195">
        <f t="shared" si="8"/>
        <v>2.7940963855532355E-5</v>
      </c>
      <c r="F311" s="216">
        <v>0.12359999999999999</v>
      </c>
      <c r="G311" s="196">
        <f t="shared" si="9"/>
        <v>1.5389942658394827E-4</v>
      </c>
    </row>
    <row r="312" spans="1:7">
      <c r="A312" s="193" t="s">
        <v>1080</v>
      </c>
      <c r="B312" s="194" t="s">
        <v>1081</v>
      </c>
      <c r="C312" s="195">
        <v>4.982111907533088E-4</v>
      </c>
      <c r="D312" s="216" t="s">
        <v>108</v>
      </c>
      <c r="E312" s="195" t="str">
        <f t="shared" si="8"/>
        <v>n/a</v>
      </c>
      <c r="F312" s="216">
        <v>0.20319999999999999</v>
      </c>
      <c r="G312" s="196">
        <f t="shared" si="9"/>
        <v>1.0123651396107234E-4</v>
      </c>
    </row>
    <row r="313" spans="1:7">
      <c r="A313" s="193" t="s">
        <v>617</v>
      </c>
      <c r="B313" s="194" t="s">
        <v>618</v>
      </c>
      <c r="C313" s="195">
        <v>3.36986829101229E-3</v>
      </c>
      <c r="D313" s="216">
        <v>2.8025000000000001E-2</v>
      </c>
      <c r="E313" s="195">
        <f t="shared" si="8"/>
        <v>9.4440558855619439E-5</v>
      </c>
      <c r="F313" s="216">
        <v>7.4499999999999997E-2</v>
      </c>
      <c r="G313" s="196">
        <f t="shared" si="9"/>
        <v>2.5105518768041562E-4</v>
      </c>
    </row>
    <row r="314" spans="1:7">
      <c r="A314" s="193" t="s">
        <v>1058</v>
      </c>
      <c r="B314" s="194" t="s">
        <v>1059</v>
      </c>
      <c r="C314" s="195">
        <v>3.0217668330702162E-4</v>
      </c>
      <c r="D314" s="216">
        <v>1.3491E-2</v>
      </c>
      <c r="E314" s="195">
        <f t="shared" si="8"/>
        <v>4.0766656344950289E-6</v>
      </c>
      <c r="F314" s="216">
        <v>0.115</v>
      </c>
      <c r="G314" s="196">
        <f t="shared" si="9"/>
        <v>3.4750318580307491E-5</v>
      </c>
    </row>
    <row r="315" spans="1:7">
      <c r="A315" s="193" t="s">
        <v>619</v>
      </c>
      <c r="B315" s="194" t="s">
        <v>620</v>
      </c>
      <c r="C315" s="195">
        <v>5.1808818309796343E-4</v>
      </c>
      <c r="D315" s="216">
        <v>1.4097999999999999E-2</v>
      </c>
      <c r="E315" s="195">
        <f t="shared" si="8"/>
        <v>7.3040072053150883E-6</v>
      </c>
      <c r="F315" s="216">
        <v>6.6750000000000004E-2</v>
      </c>
      <c r="G315" s="196">
        <f t="shared" si="9"/>
        <v>3.4582386221789063E-5</v>
      </c>
    </row>
    <row r="316" spans="1:7">
      <c r="A316" s="193" t="s">
        <v>621</v>
      </c>
      <c r="B316" s="194" t="s">
        <v>622</v>
      </c>
      <c r="C316" s="195">
        <v>1.0400501163060195E-3</v>
      </c>
      <c r="D316" s="216">
        <v>2.5645999999999999E-2</v>
      </c>
      <c r="E316" s="195">
        <f t="shared" si="8"/>
        <v>2.6673125282784174E-5</v>
      </c>
      <c r="F316" s="216">
        <v>0.12077</v>
      </c>
      <c r="G316" s="196">
        <f t="shared" si="9"/>
        <v>1.2560685254627799E-4</v>
      </c>
    </row>
    <row r="317" spans="1:7">
      <c r="A317" s="193" t="s">
        <v>623</v>
      </c>
      <c r="B317" s="194" t="s">
        <v>624</v>
      </c>
      <c r="C317" s="195">
        <v>1.5174367774145822E-3</v>
      </c>
      <c r="D317" s="216">
        <v>2.0583999999999998E-2</v>
      </c>
      <c r="E317" s="195">
        <f t="shared" si="8"/>
        <v>3.1234918626301756E-5</v>
      </c>
      <c r="F317" s="216">
        <v>0.11613</v>
      </c>
      <c r="G317" s="196">
        <f t="shared" si="9"/>
        <v>1.7621993296115544E-4</v>
      </c>
    </row>
    <row r="318" spans="1:7">
      <c r="A318" s="193" t="s">
        <v>625</v>
      </c>
      <c r="B318" s="194" t="s">
        <v>626</v>
      </c>
      <c r="C318" s="195">
        <v>7.6180612159601967E-4</v>
      </c>
      <c r="D318" s="216">
        <v>1.2533000000000001E-2</v>
      </c>
      <c r="E318" s="195">
        <f t="shared" si="8"/>
        <v>9.547716121962916E-6</v>
      </c>
      <c r="F318" s="216">
        <v>0.16364999999999999</v>
      </c>
      <c r="G318" s="196">
        <f t="shared" si="9"/>
        <v>1.2466957179918861E-4</v>
      </c>
    </row>
    <row r="319" spans="1:7">
      <c r="A319" s="193" t="s">
        <v>991</v>
      </c>
      <c r="B319" s="194" t="s">
        <v>627</v>
      </c>
      <c r="C319" s="195">
        <v>2.5326851110992871E-3</v>
      </c>
      <c r="D319" s="216">
        <v>1.512E-2</v>
      </c>
      <c r="E319" s="195">
        <f t="shared" si="8"/>
        <v>3.8294198879821218E-5</v>
      </c>
      <c r="F319" s="216">
        <v>8.4730000000000014E-2</v>
      </c>
      <c r="G319" s="196">
        <f t="shared" si="9"/>
        <v>2.1459440946344264E-4</v>
      </c>
    </row>
    <row r="320" spans="1:7">
      <c r="A320" s="193" t="s">
        <v>628</v>
      </c>
      <c r="B320" s="194" t="s">
        <v>629</v>
      </c>
      <c r="C320" s="195">
        <v>1.417784707678484E-3</v>
      </c>
      <c r="D320" s="216">
        <v>1.3728000000000001E-2</v>
      </c>
      <c r="E320" s="195">
        <f t="shared" si="8"/>
        <v>1.9463348467010228E-5</v>
      </c>
      <c r="F320" s="216">
        <v>0.11187</v>
      </c>
      <c r="G320" s="196">
        <f t="shared" si="9"/>
        <v>1.5860757524799199E-4</v>
      </c>
    </row>
    <row r="321" spans="1:7">
      <c r="A321" s="193" t="s">
        <v>630</v>
      </c>
      <c r="B321" s="194" t="s">
        <v>631</v>
      </c>
      <c r="C321" s="195">
        <v>7.9423392251434333E-4</v>
      </c>
      <c r="D321" s="216">
        <v>1.7961999999999999E-2</v>
      </c>
      <c r="E321" s="195">
        <f t="shared" si="8"/>
        <v>1.4266029716202633E-5</v>
      </c>
      <c r="F321" s="216">
        <v>7.5670000000000001E-2</v>
      </c>
      <c r="G321" s="196">
        <f t="shared" si="9"/>
        <v>6.0099680916660358E-5</v>
      </c>
    </row>
    <row r="322" spans="1:7">
      <c r="A322" s="193" t="s">
        <v>632</v>
      </c>
      <c r="B322" s="194" t="s">
        <v>633</v>
      </c>
      <c r="C322" s="195">
        <v>3.286948820008533E-4</v>
      </c>
      <c r="D322" s="216">
        <v>9.2739999999999993E-3</v>
      </c>
      <c r="E322" s="195">
        <f t="shared" si="8"/>
        <v>3.0483163356759134E-6</v>
      </c>
      <c r="F322" s="216">
        <v>6.9330000000000003E-2</v>
      </c>
      <c r="G322" s="196">
        <f t="shared" si="9"/>
        <v>2.2788416169119161E-5</v>
      </c>
    </row>
    <row r="323" spans="1:7">
      <c r="A323" s="193" t="s">
        <v>1136</v>
      </c>
      <c r="B323" s="194" t="s">
        <v>634</v>
      </c>
      <c r="C323" s="195">
        <v>3.8188937749640962E-4</v>
      </c>
      <c r="D323" s="216">
        <v>2.3927999999999998E-2</v>
      </c>
      <c r="E323" s="195">
        <f t="shared" si="8"/>
        <v>9.1378490247340887E-6</v>
      </c>
      <c r="F323" s="216">
        <v>0.10300000000000001</v>
      </c>
      <c r="G323" s="196">
        <f t="shared" si="9"/>
        <v>3.9334605882130193E-5</v>
      </c>
    </row>
    <row r="324" spans="1:7">
      <c r="A324" s="193" t="s">
        <v>635</v>
      </c>
      <c r="B324" s="194" t="s">
        <v>636</v>
      </c>
      <c r="C324" s="195">
        <v>3.3284253235983809E-4</v>
      </c>
      <c r="D324" s="216">
        <v>1.8588E-2</v>
      </c>
      <c r="E324" s="195">
        <f t="shared" si="8"/>
        <v>6.1868769915046708E-6</v>
      </c>
      <c r="F324" s="216">
        <v>6.93E-2</v>
      </c>
      <c r="G324" s="196">
        <f t="shared" si="9"/>
        <v>2.3065987492536781E-5</v>
      </c>
    </row>
    <row r="325" spans="1:7">
      <c r="A325" s="193" t="s">
        <v>637</v>
      </c>
      <c r="B325" s="194" t="s">
        <v>638</v>
      </c>
      <c r="C325" s="195">
        <v>3.6821538690491823E-4</v>
      </c>
      <c r="D325" s="216">
        <v>5.2447999999999995E-2</v>
      </c>
      <c r="E325" s="195">
        <f t="shared" si="8"/>
        <v>1.9312160612389149E-5</v>
      </c>
      <c r="F325" s="216">
        <v>6.0830000000000002E-2</v>
      </c>
      <c r="G325" s="196">
        <f t="shared" si="9"/>
        <v>2.2398541985426175E-5</v>
      </c>
    </row>
    <row r="326" spans="1:7">
      <c r="A326" s="193" t="s">
        <v>639</v>
      </c>
      <c r="B326" s="194" t="s">
        <v>640</v>
      </c>
      <c r="C326" s="195">
        <v>2.3041118617038031E-3</v>
      </c>
      <c r="D326" s="216">
        <v>8.267E-3</v>
      </c>
      <c r="E326" s="195">
        <f t="shared" si="8"/>
        <v>1.9048092760705341E-5</v>
      </c>
      <c r="F326" s="216">
        <v>0.16111999999999999</v>
      </c>
      <c r="G326" s="196">
        <f t="shared" si="9"/>
        <v>3.7123850315771674E-4</v>
      </c>
    </row>
    <row r="327" spans="1:7">
      <c r="A327" s="193" t="s">
        <v>641</v>
      </c>
      <c r="B327" s="194" t="s">
        <v>642</v>
      </c>
      <c r="C327" s="195">
        <v>3.1828273390779654E-3</v>
      </c>
      <c r="D327" s="216">
        <v>2.5767999999999999E-2</v>
      </c>
      <c r="E327" s="195">
        <f t="shared" si="8"/>
        <v>8.2015094873361005E-5</v>
      </c>
      <c r="F327" s="216">
        <v>0.16879999999999998</v>
      </c>
      <c r="G327" s="196">
        <f t="shared" si="9"/>
        <v>5.3726125483636049E-4</v>
      </c>
    </row>
    <row r="328" spans="1:7">
      <c r="A328" s="193" t="s">
        <v>643</v>
      </c>
      <c r="B328" s="194" t="s">
        <v>644</v>
      </c>
      <c r="C328" s="195">
        <v>7.28104273460802E-4</v>
      </c>
      <c r="D328" s="216">
        <v>1.8450999999999999E-2</v>
      </c>
      <c r="E328" s="195">
        <f t="shared" si="8"/>
        <v>1.3434251949625256E-5</v>
      </c>
      <c r="F328" s="216">
        <v>0.14550000000000002</v>
      </c>
      <c r="G328" s="196">
        <f t="shared" si="9"/>
        <v>1.059391717885467E-4</v>
      </c>
    </row>
    <row r="329" spans="1:7">
      <c r="A329" s="193" t="s">
        <v>645</v>
      </c>
      <c r="B329" s="194" t="s">
        <v>646</v>
      </c>
      <c r="C329" s="195">
        <v>2.4250685013893448E-3</v>
      </c>
      <c r="D329" s="216">
        <v>2.1850000000000001E-2</v>
      </c>
      <c r="E329" s="195">
        <f t="shared" si="8"/>
        <v>5.2987746755357189E-5</v>
      </c>
      <c r="F329" s="216">
        <v>0.10833</v>
      </c>
      <c r="G329" s="196">
        <f t="shared" si="9"/>
        <v>2.6270767075550771E-4</v>
      </c>
    </row>
    <row r="330" spans="1:7">
      <c r="A330" s="193" t="s">
        <v>647</v>
      </c>
      <c r="B330" s="194" t="s">
        <v>648</v>
      </c>
      <c r="C330" s="195">
        <v>4.3681835860598996E-4</v>
      </c>
      <c r="D330" s="216" t="s">
        <v>108</v>
      </c>
      <c r="E330" s="195" t="str">
        <f t="shared" si="8"/>
        <v>n/a</v>
      </c>
      <c r="F330" s="216">
        <v>8.7349999999999997E-2</v>
      </c>
      <c r="G330" s="196">
        <f t="shared" si="9"/>
        <v>3.8156083624233222E-5</v>
      </c>
    </row>
    <row r="331" spans="1:7">
      <c r="A331" s="193" t="s">
        <v>649</v>
      </c>
      <c r="B331" s="194" t="s">
        <v>650</v>
      </c>
      <c r="C331" s="195">
        <v>7.1906971579715389E-4</v>
      </c>
      <c r="D331" s="216">
        <v>2.8001000000000002E-2</v>
      </c>
      <c r="E331" s="195">
        <f t="shared" si="8"/>
        <v>2.0134671112036106E-5</v>
      </c>
      <c r="F331" s="216">
        <v>0.215</v>
      </c>
      <c r="G331" s="196">
        <f t="shared" si="9"/>
        <v>1.5459998889638809E-4</v>
      </c>
    </row>
    <row r="332" spans="1:7">
      <c r="A332" s="193" t="s">
        <v>651</v>
      </c>
      <c r="B332" s="194" t="s">
        <v>652</v>
      </c>
      <c r="C332" s="195">
        <v>1.0960468059801672E-3</v>
      </c>
      <c r="D332" s="216" t="s">
        <v>108</v>
      </c>
      <c r="E332" s="195" t="str">
        <f t="shared" si="8"/>
        <v>n/a</v>
      </c>
      <c r="F332" s="216">
        <v>0.15465999999999999</v>
      </c>
      <c r="G332" s="196">
        <f t="shared" si="9"/>
        <v>1.6951459901289265E-4</v>
      </c>
    </row>
    <row r="333" spans="1:7">
      <c r="A333" s="193" t="s">
        <v>653</v>
      </c>
      <c r="B333" s="194" t="s">
        <v>654</v>
      </c>
      <c r="C333" s="195">
        <v>1.3385914154677016E-3</v>
      </c>
      <c r="D333" s="216">
        <v>1.8641999999999999E-2</v>
      </c>
      <c r="E333" s="195">
        <f t="shared" si="8"/>
        <v>2.495402116714889E-5</v>
      </c>
      <c r="F333" s="216">
        <v>7.0999999999999994E-2</v>
      </c>
      <c r="G333" s="196">
        <f t="shared" si="9"/>
        <v>9.5039990498206806E-5</v>
      </c>
    </row>
    <row r="334" spans="1:7">
      <c r="A334" s="193" t="s">
        <v>655</v>
      </c>
      <c r="B334" s="194" t="s">
        <v>656</v>
      </c>
      <c r="C334" s="195">
        <v>3.3232951563152735E-4</v>
      </c>
      <c r="D334" s="216">
        <v>1.0411999999999999E-2</v>
      </c>
      <c r="E334" s="195">
        <f t="shared" si="8"/>
        <v>3.4602149167554626E-6</v>
      </c>
      <c r="F334" s="216" t="s">
        <v>108</v>
      </c>
      <c r="G334" s="196" t="str">
        <f t="shared" si="9"/>
        <v>n/a</v>
      </c>
    </row>
    <row r="335" spans="1:7">
      <c r="A335" s="193" t="s">
        <v>657</v>
      </c>
      <c r="B335" s="194" t="s">
        <v>658</v>
      </c>
      <c r="C335" s="195">
        <v>9.5586289402598478E-4</v>
      </c>
      <c r="D335" s="216">
        <v>3.2599000000000003E-2</v>
      </c>
      <c r="E335" s="195">
        <f t="shared" si="8"/>
        <v>3.1160174482353079E-5</v>
      </c>
      <c r="F335" s="216">
        <v>5.6870000000000004E-2</v>
      </c>
      <c r="G335" s="196">
        <f t="shared" si="9"/>
        <v>5.4359922783257758E-5</v>
      </c>
    </row>
    <row r="336" spans="1:7">
      <c r="A336" s="193" t="s">
        <v>659</v>
      </c>
      <c r="B336" s="194" t="s">
        <v>660</v>
      </c>
      <c r="C336" s="195">
        <v>3.5000503145494072E-4</v>
      </c>
      <c r="D336" s="216">
        <v>1.5895000000000003E-2</v>
      </c>
      <c r="E336" s="195">
        <f t="shared" si="8"/>
        <v>5.5633299749762837E-6</v>
      </c>
      <c r="F336" s="216">
        <v>5.79E-2</v>
      </c>
      <c r="G336" s="196">
        <f t="shared" si="9"/>
        <v>2.0265291321241066E-5</v>
      </c>
    </row>
    <row r="337" spans="1:7">
      <c r="A337" s="193" t="s">
        <v>661</v>
      </c>
      <c r="B337" s="194" t="s">
        <v>662</v>
      </c>
      <c r="C337" s="195">
        <v>2.2569798658187025E-4</v>
      </c>
      <c r="D337" s="216" t="s">
        <v>108</v>
      </c>
      <c r="E337" s="195" t="str">
        <f t="shared" si="8"/>
        <v>n/a</v>
      </c>
      <c r="F337" s="216">
        <v>0.19170000000000001</v>
      </c>
      <c r="G337" s="196">
        <f t="shared" si="9"/>
        <v>4.3266304027744531E-5</v>
      </c>
    </row>
    <row r="338" spans="1:7">
      <c r="A338" s="193" t="s">
        <v>992</v>
      </c>
      <c r="B338" s="194" t="s">
        <v>993</v>
      </c>
      <c r="C338" s="195">
        <v>5.7521775272421948E-4</v>
      </c>
      <c r="D338" s="216" t="s">
        <v>108</v>
      </c>
      <c r="E338" s="195" t="str">
        <f t="shared" si="8"/>
        <v>n/a</v>
      </c>
      <c r="F338" s="216">
        <v>0.52579999999999993</v>
      </c>
      <c r="G338" s="196">
        <f t="shared" si="9"/>
        <v>3.0244949438239455E-4</v>
      </c>
    </row>
    <row r="339" spans="1:7">
      <c r="A339" s="193" t="s">
        <v>663</v>
      </c>
      <c r="B339" s="194" t="s">
        <v>664</v>
      </c>
      <c r="C339" s="195">
        <v>2.1408026398388774E-3</v>
      </c>
      <c r="D339" s="216">
        <v>4.5262000000000004E-2</v>
      </c>
      <c r="E339" s="195">
        <f t="shared" ref="E339:E402" si="10">IFERROR(D339*C339,"n/a")</f>
        <v>9.6897009084387272E-5</v>
      </c>
      <c r="F339" s="216">
        <v>6.1799999999999994E-2</v>
      </c>
      <c r="G339" s="196">
        <f t="shared" ref="G339:G402" si="11">IFERROR(C339*F339, "n/a")</f>
        <v>1.3230160314204261E-4</v>
      </c>
    </row>
    <row r="340" spans="1:7">
      <c r="A340" s="193" t="s">
        <v>665</v>
      </c>
      <c r="B340" s="194" t="s">
        <v>666</v>
      </c>
      <c r="C340" s="195">
        <v>5.2972083451376301E-4</v>
      </c>
      <c r="D340" s="216">
        <v>2.3401999999999999E-2</v>
      </c>
      <c r="E340" s="195">
        <f t="shared" si="10"/>
        <v>1.2396526969291081E-5</v>
      </c>
      <c r="F340" s="216">
        <v>5.9000000000000004E-2</v>
      </c>
      <c r="G340" s="196">
        <f t="shared" si="11"/>
        <v>3.1253529236312022E-5</v>
      </c>
    </row>
    <row r="341" spans="1:7">
      <c r="A341" s="193" t="s">
        <v>1125</v>
      </c>
      <c r="B341" s="194" t="s">
        <v>1126</v>
      </c>
      <c r="C341" s="195">
        <v>8.448498607498934E-4</v>
      </c>
      <c r="D341" s="216" t="s">
        <v>108</v>
      </c>
      <c r="E341" s="195" t="str">
        <f t="shared" si="10"/>
        <v>n/a</v>
      </c>
      <c r="F341" s="216">
        <v>0.45767000000000002</v>
      </c>
      <c r="G341" s="196">
        <f t="shared" si="11"/>
        <v>3.8666243576940371E-4</v>
      </c>
    </row>
    <row r="342" spans="1:7">
      <c r="A342" s="193" t="s">
        <v>667</v>
      </c>
      <c r="B342" s="194" t="s">
        <v>668</v>
      </c>
      <c r="C342" s="195">
        <v>9.8077584956996898E-4</v>
      </c>
      <c r="D342" s="216">
        <v>3.2458999999999995E-2</v>
      </c>
      <c r="E342" s="195">
        <f t="shared" si="10"/>
        <v>3.1835003301191618E-5</v>
      </c>
      <c r="F342" s="216">
        <v>6.7400000000000002E-2</v>
      </c>
      <c r="G342" s="196">
        <f t="shared" si="11"/>
        <v>6.6104292261015915E-5</v>
      </c>
    </row>
    <row r="343" spans="1:7">
      <c r="A343" s="193" t="s">
        <v>669</v>
      </c>
      <c r="B343" s="194" t="s">
        <v>670</v>
      </c>
      <c r="C343" s="195">
        <v>1.6549882489945128E-3</v>
      </c>
      <c r="D343" s="216">
        <v>3.5531E-2</v>
      </c>
      <c r="E343" s="195">
        <f t="shared" si="10"/>
        <v>5.880338747502403E-5</v>
      </c>
      <c r="F343" s="216">
        <v>0.06</v>
      </c>
      <c r="G343" s="196">
        <f t="shared" si="11"/>
        <v>9.9299294939670762E-5</v>
      </c>
    </row>
    <row r="344" spans="1:7">
      <c r="A344" s="193" t="s">
        <v>671</v>
      </c>
      <c r="B344" s="194" t="s">
        <v>672</v>
      </c>
      <c r="C344" s="195">
        <v>3.1710092968299281E-3</v>
      </c>
      <c r="D344" s="216">
        <v>3.1177999999999997E-2</v>
      </c>
      <c r="E344" s="195">
        <f t="shared" si="10"/>
        <v>9.8865727856563482E-5</v>
      </c>
      <c r="F344" s="216">
        <v>8.967E-2</v>
      </c>
      <c r="G344" s="196">
        <f t="shared" si="11"/>
        <v>2.8434440364673964E-4</v>
      </c>
    </row>
    <row r="345" spans="1:7">
      <c r="A345" s="193" t="s">
        <v>673</v>
      </c>
      <c r="B345" s="194" t="s">
        <v>674</v>
      </c>
      <c r="C345" s="195">
        <v>2.7199887835126327E-4</v>
      </c>
      <c r="D345" s="216">
        <v>3.4444000000000002E-2</v>
      </c>
      <c r="E345" s="195">
        <f t="shared" si="10"/>
        <v>9.3687293659309132E-6</v>
      </c>
      <c r="F345" s="216">
        <v>6.2E-2</v>
      </c>
      <c r="G345" s="196">
        <f t="shared" si="11"/>
        <v>1.6863930457778321E-5</v>
      </c>
    </row>
    <row r="346" spans="1:7">
      <c r="A346" s="193" t="s">
        <v>675</v>
      </c>
      <c r="B346" s="194" t="s">
        <v>676</v>
      </c>
      <c r="C346" s="195">
        <v>2.8338914682532845E-3</v>
      </c>
      <c r="D346" s="216">
        <v>2.4142999999999998E-2</v>
      </c>
      <c r="E346" s="195">
        <f t="shared" si="10"/>
        <v>6.841864171803904E-5</v>
      </c>
      <c r="F346" s="216">
        <v>0.1018</v>
      </c>
      <c r="G346" s="196">
        <f t="shared" si="11"/>
        <v>2.8849015146818437E-4</v>
      </c>
    </row>
    <row r="347" spans="1:7">
      <c r="A347" s="193" t="s">
        <v>677</v>
      </c>
      <c r="B347" s="194" t="s">
        <v>678</v>
      </c>
      <c r="C347" s="195">
        <v>1.0380143950224649E-3</v>
      </c>
      <c r="D347" s="216">
        <v>1.176E-2</v>
      </c>
      <c r="E347" s="195">
        <f t="shared" si="10"/>
        <v>1.2207049285464187E-5</v>
      </c>
      <c r="F347" s="216">
        <v>5.833E-2</v>
      </c>
      <c r="G347" s="196">
        <f t="shared" si="11"/>
        <v>6.0547379661660375E-5</v>
      </c>
    </row>
    <row r="348" spans="1:7">
      <c r="A348" s="193" t="s">
        <v>679</v>
      </c>
      <c r="B348" s="194" t="s">
        <v>680</v>
      </c>
      <c r="C348" s="195">
        <v>3.8592292479185573E-3</v>
      </c>
      <c r="D348" s="216">
        <v>2.5436E-2</v>
      </c>
      <c r="E348" s="195">
        <f t="shared" si="10"/>
        <v>9.816335515005642E-5</v>
      </c>
      <c r="F348" s="216">
        <v>0.21410000000000001</v>
      </c>
      <c r="G348" s="196">
        <f t="shared" si="11"/>
        <v>8.2626098197936316E-4</v>
      </c>
    </row>
    <row r="349" spans="1:7">
      <c r="A349" s="193" t="s">
        <v>681</v>
      </c>
      <c r="B349" s="194" t="s">
        <v>682</v>
      </c>
      <c r="C349" s="195">
        <v>7.8155536232139193E-4</v>
      </c>
      <c r="D349" s="216">
        <v>1.6482E-2</v>
      </c>
      <c r="E349" s="195">
        <f t="shared" si="10"/>
        <v>1.2881595481781182E-5</v>
      </c>
      <c r="F349" s="216">
        <v>0.10047</v>
      </c>
      <c r="G349" s="196">
        <f t="shared" si="11"/>
        <v>7.8522867252430248E-5</v>
      </c>
    </row>
    <row r="350" spans="1:7">
      <c r="A350" s="193" t="s">
        <v>683</v>
      </c>
      <c r="B350" s="194" t="s">
        <v>684</v>
      </c>
      <c r="C350" s="195">
        <v>1.7790207958705809E-3</v>
      </c>
      <c r="D350" s="216">
        <v>1.6854999999999998E-2</v>
      </c>
      <c r="E350" s="195">
        <f t="shared" si="10"/>
        <v>2.9985395514398639E-5</v>
      </c>
      <c r="F350" s="216">
        <v>0.15997</v>
      </c>
      <c r="G350" s="196">
        <f t="shared" si="11"/>
        <v>2.8458995671541682E-4</v>
      </c>
    </row>
    <row r="351" spans="1:7">
      <c r="A351" s="193" t="s">
        <v>685</v>
      </c>
      <c r="B351" s="194" t="s">
        <v>686</v>
      </c>
      <c r="C351" s="195">
        <v>5.876969940839063E-4</v>
      </c>
      <c r="D351" s="216" t="s">
        <v>108</v>
      </c>
      <c r="E351" s="195" t="str">
        <f t="shared" si="10"/>
        <v>n/a</v>
      </c>
      <c r="F351" s="216">
        <v>9.0969999999999995E-2</v>
      </c>
      <c r="G351" s="196">
        <f t="shared" si="11"/>
        <v>5.3462795551812955E-5</v>
      </c>
    </row>
    <row r="352" spans="1:7">
      <c r="A352" s="193" t="s">
        <v>687</v>
      </c>
      <c r="B352" s="194" t="s">
        <v>688</v>
      </c>
      <c r="C352" s="195">
        <v>7.599065341151142E-4</v>
      </c>
      <c r="D352" s="216" t="s">
        <v>108</v>
      </c>
      <c r="E352" s="195" t="str">
        <f t="shared" si="10"/>
        <v>n/a</v>
      </c>
      <c r="F352" s="216">
        <v>0.10943</v>
      </c>
      <c r="G352" s="196">
        <f t="shared" si="11"/>
        <v>8.315657202821695E-5</v>
      </c>
    </row>
    <row r="353" spans="1:7">
      <c r="A353" s="193" t="s">
        <v>689</v>
      </c>
      <c r="B353" s="194" t="s">
        <v>690</v>
      </c>
      <c r="C353" s="195">
        <v>5.3806780323092875E-4</v>
      </c>
      <c r="D353" s="216">
        <v>2.6981000000000002E-2</v>
      </c>
      <c r="E353" s="195">
        <f t="shared" si="10"/>
        <v>1.4517607398973689E-5</v>
      </c>
      <c r="F353" s="216">
        <v>0.10537000000000001</v>
      </c>
      <c r="G353" s="196">
        <f t="shared" si="11"/>
        <v>5.6696204426442964E-5</v>
      </c>
    </row>
    <row r="354" spans="1:7">
      <c r="A354" s="193" t="s">
        <v>691</v>
      </c>
      <c r="B354" s="194" t="s">
        <v>692</v>
      </c>
      <c r="C354" s="195">
        <v>8.7227856143034643E-4</v>
      </c>
      <c r="D354" s="216">
        <v>1.8627999999999999E-2</v>
      </c>
      <c r="E354" s="195">
        <f t="shared" si="10"/>
        <v>1.6248805042324491E-5</v>
      </c>
      <c r="F354" s="216">
        <v>0.15948000000000001</v>
      </c>
      <c r="G354" s="196">
        <f t="shared" si="11"/>
        <v>1.3911098497691165E-4</v>
      </c>
    </row>
    <row r="355" spans="1:7">
      <c r="A355" s="193" t="s">
        <v>693</v>
      </c>
      <c r="B355" s="194" t="s">
        <v>694</v>
      </c>
      <c r="C355" s="195">
        <v>5.9068729050523424E-4</v>
      </c>
      <c r="D355" s="216">
        <v>1.2594000000000001E-2</v>
      </c>
      <c r="E355" s="195">
        <f t="shared" si="10"/>
        <v>7.4391157366229207E-6</v>
      </c>
      <c r="F355" s="216">
        <v>0.09</v>
      </c>
      <c r="G355" s="196">
        <f t="shared" si="11"/>
        <v>5.3161856145471081E-5</v>
      </c>
    </row>
    <row r="356" spans="1:7">
      <c r="A356" s="193" t="s">
        <v>695</v>
      </c>
      <c r="B356" s="194" t="s">
        <v>696</v>
      </c>
      <c r="C356" s="195">
        <v>2.171558656413035E-4</v>
      </c>
      <c r="D356" s="216">
        <v>2.3942000000000001E-2</v>
      </c>
      <c r="E356" s="195">
        <f t="shared" si="10"/>
        <v>5.1991457351840885E-6</v>
      </c>
      <c r="F356" s="216" t="s">
        <v>108</v>
      </c>
      <c r="G356" s="196" t="str">
        <f t="shared" si="11"/>
        <v>n/a</v>
      </c>
    </row>
    <row r="357" spans="1:7">
      <c r="A357" s="193" t="s">
        <v>1005</v>
      </c>
      <c r="B357" s="194" t="s">
        <v>1006</v>
      </c>
      <c r="C357" s="195">
        <v>1.0299668710807529E-3</v>
      </c>
      <c r="D357" s="216">
        <v>8.1270000000000005E-3</v>
      </c>
      <c r="E357" s="195">
        <f t="shared" si="10"/>
        <v>8.3705407612732788E-6</v>
      </c>
      <c r="F357" s="216">
        <v>6.3570000000000002E-2</v>
      </c>
      <c r="G357" s="196">
        <f t="shared" si="11"/>
        <v>6.5474993994603468E-5</v>
      </c>
    </row>
    <row r="358" spans="1:7">
      <c r="A358" s="193" t="s">
        <v>697</v>
      </c>
      <c r="B358" s="194" t="s">
        <v>698</v>
      </c>
      <c r="C358" s="195">
        <v>4.6829008884113644E-4</v>
      </c>
      <c r="D358" s="216" t="s">
        <v>108</v>
      </c>
      <c r="E358" s="195" t="str">
        <f t="shared" si="10"/>
        <v>n/a</v>
      </c>
      <c r="F358" s="216">
        <v>0.18</v>
      </c>
      <c r="G358" s="196">
        <f t="shared" si="11"/>
        <v>8.4292215991404557E-5</v>
      </c>
    </row>
    <row r="359" spans="1:7">
      <c r="A359" s="193" t="s">
        <v>699</v>
      </c>
      <c r="B359" s="194" t="s">
        <v>700</v>
      </c>
      <c r="C359" s="195">
        <v>7.0141836372566914E-4</v>
      </c>
      <c r="D359" s="216">
        <v>2.4018999999999999E-2</v>
      </c>
      <c r="E359" s="195">
        <f t="shared" si="10"/>
        <v>1.6847367678326848E-5</v>
      </c>
      <c r="F359" s="216">
        <v>9.5000000000000001E-2</v>
      </c>
      <c r="G359" s="196">
        <f t="shared" si="11"/>
        <v>6.6634744553938563E-5</v>
      </c>
    </row>
    <row r="360" spans="1:7">
      <c r="A360" s="193" t="s">
        <v>701</v>
      </c>
      <c r="B360" s="194" t="s">
        <v>702</v>
      </c>
      <c r="C360" s="195">
        <v>3.8692086032687432E-4</v>
      </c>
      <c r="D360" s="216">
        <v>6.8075999999999998E-2</v>
      </c>
      <c r="E360" s="195">
        <f t="shared" si="10"/>
        <v>2.6340024487612295E-5</v>
      </c>
      <c r="F360" s="216">
        <v>0.10099999999999999</v>
      </c>
      <c r="G360" s="196">
        <f t="shared" si="11"/>
        <v>3.9079006893014306E-5</v>
      </c>
    </row>
    <row r="361" spans="1:7">
      <c r="A361" s="193" t="s">
        <v>703</v>
      </c>
      <c r="B361" s="194" t="s">
        <v>704</v>
      </c>
      <c r="C361" s="195">
        <v>1.272153127834052E-3</v>
      </c>
      <c r="D361" s="216">
        <v>1.0460000000000001E-2</v>
      </c>
      <c r="E361" s="195">
        <f t="shared" si="10"/>
        <v>1.3306721717144185E-5</v>
      </c>
      <c r="F361" s="216">
        <v>0.16198000000000001</v>
      </c>
      <c r="G361" s="196">
        <f t="shared" si="11"/>
        <v>2.0606336364655976E-4</v>
      </c>
    </row>
    <row r="362" spans="1:7">
      <c r="A362" s="193" t="s">
        <v>1060</v>
      </c>
      <c r="B362" s="194" t="s">
        <v>1061</v>
      </c>
      <c r="C362" s="195">
        <v>5.0204803324710315E-4</v>
      </c>
      <c r="D362" s="216" t="s">
        <v>108</v>
      </c>
      <c r="E362" s="195" t="str">
        <f t="shared" si="10"/>
        <v>n/a</v>
      </c>
      <c r="F362" s="216">
        <v>0.12</v>
      </c>
      <c r="G362" s="196">
        <f t="shared" si="11"/>
        <v>6.0245763989652374E-5</v>
      </c>
    </row>
    <row r="363" spans="1:7">
      <c r="A363" s="193" t="s">
        <v>707</v>
      </c>
      <c r="B363" s="194" t="s">
        <v>708</v>
      </c>
      <c r="C363" s="195">
        <v>1.9741778431692824E-4</v>
      </c>
      <c r="D363" s="216" t="s">
        <v>108</v>
      </c>
      <c r="E363" s="195" t="str">
        <f t="shared" si="10"/>
        <v>n/a</v>
      </c>
      <c r="F363" s="216">
        <v>0.1</v>
      </c>
      <c r="G363" s="196">
        <f t="shared" si="11"/>
        <v>1.9741778431692826E-5</v>
      </c>
    </row>
    <row r="364" spans="1:7">
      <c r="A364" s="193" t="s">
        <v>709</v>
      </c>
      <c r="B364" s="194" t="s">
        <v>710</v>
      </c>
      <c r="C364" s="195">
        <v>4.3109507243066725E-4</v>
      </c>
      <c r="D364" s="216">
        <v>3.1290000000000003E-3</v>
      </c>
      <c r="E364" s="195">
        <f t="shared" si="10"/>
        <v>1.348896481635558E-6</v>
      </c>
      <c r="F364" s="216">
        <v>7.9299999999999995E-2</v>
      </c>
      <c r="G364" s="196">
        <f t="shared" si="11"/>
        <v>3.4185839243751912E-5</v>
      </c>
    </row>
    <row r="365" spans="1:7">
      <c r="A365" s="193" t="s">
        <v>711</v>
      </c>
      <c r="B365" s="194" t="s">
        <v>712</v>
      </c>
      <c r="C365" s="195">
        <v>5.3289570152844073E-4</v>
      </c>
      <c r="D365" s="216" t="s">
        <v>108</v>
      </c>
      <c r="E365" s="195" t="str">
        <f t="shared" si="10"/>
        <v>n/a</v>
      </c>
      <c r="F365" s="216">
        <v>0.28389999999999999</v>
      </c>
      <c r="G365" s="196">
        <f t="shared" si="11"/>
        <v>1.5128908966392432E-4</v>
      </c>
    </row>
    <row r="366" spans="1:7">
      <c r="A366" s="193" t="s">
        <v>713</v>
      </c>
      <c r="B366" s="194" t="s">
        <v>714</v>
      </c>
      <c r="C366" s="195">
        <v>6.3595765904812156E-4</v>
      </c>
      <c r="D366" s="216">
        <v>1.6757000000000001E-2</v>
      </c>
      <c r="E366" s="195">
        <f t="shared" si="10"/>
        <v>1.0656742492669374E-5</v>
      </c>
      <c r="F366" s="216">
        <v>0.12039999999999999</v>
      </c>
      <c r="G366" s="196">
        <f t="shared" si="11"/>
        <v>7.6569302149393835E-5</v>
      </c>
    </row>
    <row r="367" spans="1:7">
      <c r="A367" s="193" t="s">
        <v>715</v>
      </c>
      <c r="B367" s="194" t="s">
        <v>716</v>
      </c>
      <c r="C367" s="195">
        <v>6.456630083879533E-4</v>
      </c>
      <c r="D367" s="216">
        <v>4.6429999999999996E-3</v>
      </c>
      <c r="E367" s="195">
        <f t="shared" si="10"/>
        <v>2.9978133479452669E-6</v>
      </c>
      <c r="F367" s="216">
        <v>0.41</v>
      </c>
      <c r="G367" s="196">
        <f t="shared" si="11"/>
        <v>2.6472183343906081E-4</v>
      </c>
    </row>
    <row r="368" spans="1:7">
      <c r="A368" s="193" t="s">
        <v>717</v>
      </c>
      <c r="B368" s="194" t="s">
        <v>718</v>
      </c>
      <c r="C368" s="195">
        <v>5.7768226152493782E-4</v>
      </c>
      <c r="D368" s="216">
        <v>1.8534000000000002E-2</v>
      </c>
      <c r="E368" s="195">
        <f t="shared" si="10"/>
        <v>1.0706763035103198E-5</v>
      </c>
      <c r="F368" s="216">
        <v>9.1999999999999998E-2</v>
      </c>
      <c r="G368" s="196">
        <f t="shared" si="11"/>
        <v>5.3146768060294275E-5</v>
      </c>
    </row>
    <row r="369" spans="1:7">
      <c r="A369" s="193" t="s">
        <v>719</v>
      </c>
      <c r="B369" s="194" t="s">
        <v>720</v>
      </c>
      <c r="C369" s="195">
        <v>2.484407416581267E-3</v>
      </c>
      <c r="D369" s="216">
        <v>4.0870000000000004E-3</v>
      </c>
      <c r="E369" s="195">
        <f t="shared" si="10"/>
        <v>1.015377311156764E-5</v>
      </c>
      <c r="F369" s="216">
        <v>0.15130000000000002</v>
      </c>
      <c r="G369" s="196">
        <f t="shared" si="11"/>
        <v>3.7589084212874573E-4</v>
      </c>
    </row>
    <row r="370" spans="1:7">
      <c r="A370" s="193" t="s">
        <v>721</v>
      </c>
      <c r="B370" s="194" t="s">
        <v>722</v>
      </c>
      <c r="C370" s="195">
        <v>9.0468748784493073E-4</v>
      </c>
      <c r="D370" s="216">
        <v>1.9625E-2</v>
      </c>
      <c r="E370" s="195">
        <f t="shared" si="10"/>
        <v>1.7754491948956767E-5</v>
      </c>
      <c r="F370" s="216">
        <v>0.12342</v>
      </c>
      <c r="G370" s="196">
        <f t="shared" si="11"/>
        <v>1.1165652974982135E-4</v>
      </c>
    </row>
    <row r="371" spans="1:7">
      <c r="A371" s="193" t="s">
        <v>723</v>
      </c>
      <c r="B371" s="194" t="s">
        <v>724</v>
      </c>
      <c r="C371" s="195">
        <v>2.6318374916180273E-3</v>
      </c>
      <c r="D371" s="216">
        <v>4.5364000000000002E-2</v>
      </c>
      <c r="E371" s="195">
        <f t="shared" si="10"/>
        <v>1.1939067596976019E-4</v>
      </c>
      <c r="F371" s="216">
        <v>5.5999999999999994E-2</v>
      </c>
      <c r="G371" s="196">
        <f t="shared" si="11"/>
        <v>1.4738289953060952E-4</v>
      </c>
    </row>
    <row r="372" spans="1:7">
      <c r="A372" s="193" t="s">
        <v>725</v>
      </c>
      <c r="B372" s="194" t="s">
        <v>726</v>
      </c>
      <c r="C372" s="195">
        <v>2.5090271488656824E-3</v>
      </c>
      <c r="D372" s="216">
        <v>2.1748E-2</v>
      </c>
      <c r="E372" s="195">
        <f t="shared" si="10"/>
        <v>5.4566322433530863E-5</v>
      </c>
      <c r="F372" s="216">
        <v>0.16094999999999998</v>
      </c>
      <c r="G372" s="196">
        <f t="shared" si="11"/>
        <v>4.0382791960993155E-4</v>
      </c>
    </row>
    <row r="373" spans="1:7">
      <c r="A373" s="193" t="s">
        <v>1127</v>
      </c>
      <c r="B373" s="194" t="s">
        <v>1128</v>
      </c>
      <c r="C373" s="195">
        <v>4.8237538066315812E-4</v>
      </c>
      <c r="D373" s="216">
        <v>1.8883999999999998E-2</v>
      </c>
      <c r="E373" s="195">
        <f t="shared" si="10"/>
        <v>9.1091766884430771E-6</v>
      </c>
      <c r="F373" s="216">
        <v>7.1429999999999993E-2</v>
      </c>
      <c r="G373" s="196">
        <f t="shared" si="11"/>
        <v>3.4456073440769379E-5</v>
      </c>
    </row>
    <row r="374" spans="1:7">
      <c r="A374" s="193" t="s">
        <v>727</v>
      </c>
      <c r="B374" s="194" t="s">
        <v>728</v>
      </c>
      <c r="C374" s="195">
        <v>1.6799160608901278E-3</v>
      </c>
      <c r="D374" s="216" t="s">
        <v>108</v>
      </c>
      <c r="E374" s="195" t="str">
        <f t="shared" si="10"/>
        <v>n/a</v>
      </c>
      <c r="F374" s="216">
        <v>0.14032</v>
      </c>
      <c r="G374" s="196">
        <f t="shared" si="11"/>
        <v>2.3572582166410275E-4</v>
      </c>
    </row>
    <row r="375" spans="1:7">
      <c r="A375" s="193" t="s">
        <v>729</v>
      </c>
      <c r="B375" s="194" t="s">
        <v>730</v>
      </c>
      <c r="C375" s="195">
        <v>3.826783493796334E-2</v>
      </c>
      <c r="D375" s="216" t="s">
        <v>108</v>
      </c>
      <c r="E375" s="195" t="str">
        <f t="shared" si="10"/>
        <v>n/a</v>
      </c>
      <c r="F375" s="216">
        <v>0.47420000000000001</v>
      </c>
      <c r="G375" s="196">
        <f t="shared" si="11"/>
        <v>1.8146607327582217E-2</v>
      </c>
    </row>
    <row r="376" spans="1:7">
      <c r="A376" s="193" t="s">
        <v>731</v>
      </c>
      <c r="B376" s="194" t="s">
        <v>732</v>
      </c>
      <c r="C376" s="195">
        <v>2.9767934051064059E-4</v>
      </c>
      <c r="D376" s="216">
        <v>1.8175E-2</v>
      </c>
      <c r="E376" s="195">
        <f t="shared" si="10"/>
        <v>5.410322013780893E-6</v>
      </c>
      <c r="F376" s="216">
        <v>6.8699999999999997E-2</v>
      </c>
      <c r="G376" s="196">
        <f t="shared" si="11"/>
        <v>2.0450570693081007E-5</v>
      </c>
    </row>
    <row r="377" spans="1:7">
      <c r="A377" s="193" t="s">
        <v>733</v>
      </c>
      <c r="B377" s="194" t="s">
        <v>734</v>
      </c>
      <c r="C377" s="195">
        <v>7.4454336572788338E-4</v>
      </c>
      <c r="D377" s="216">
        <v>3.0872E-2</v>
      </c>
      <c r="E377" s="195">
        <f t="shared" si="10"/>
        <v>2.2985542786751215E-5</v>
      </c>
      <c r="F377" s="216">
        <v>6.0299999999999999E-2</v>
      </c>
      <c r="G377" s="196">
        <f t="shared" si="11"/>
        <v>4.4895964953391364E-5</v>
      </c>
    </row>
    <row r="378" spans="1:7">
      <c r="A378" s="193" t="s">
        <v>735</v>
      </c>
      <c r="B378" s="194" t="s">
        <v>736</v>
      </c>
      <c r="C378" s="195">
        <v>1.1061547774516528E-3</v>
      </c>
      <c r="D378" s="216">
        <v>9.7850000000000003E-3</v>
      </c>
      <c r="E378" s="195">
        <f t="shared" si="10"/>
        <v>1.0823724497364423E-5</v>
      </c>
      <c r="F378" s="216">
        <v>0.11805</v>
      </c>
      <c r="G378" s="196">
        <f t="shared" si="11"/>
        <v>1.3058157147816761E-4</v>
      </c>
    </row>
    <row r="379" spans="1:7">
      <c r="A379" s="193" t="s">
        <v>737</v>
      </c>
      <c r="B379" s="194" t="s">
        <v>738</v>
      </c>
      <c r="C379" s="195">
        <v>4.1638050500650693E-4</v>
      </c>
      <c r="D379" s="216">
        <v>1.0904E-2</v>
      </c>
      <c r="E379" s="195">
        <f t="shared" si="10"/>
        <v>4.5402130265909518E-6</v>
      </c>
      <c r="F379" s="216">
        <v>0.16</v>
      </c>
      <c r="G379" s="196">
        <f t="shared" si="11"/>
        <v>6.6620880801041108E-5</v>
      </c>
    </row>
    <row r="380" spans="1:7">
      <c r="A380" s="193" t="s">
        <v>739</v>
      </c>
      <c r="B380" s="194" t="s">
        <v>740</v>
      </c>
      <c r="C380" s="195">
        <v>1.1626768802724954E-3</v>
      </c>
      <c r="D380" s="216">
        <v>1.8370000000000001E-3</v>
      </c>
      <c r="E380" s="195">
        <f t="shared" si="10"/>
        <v>2.135837429060574E-6</v>
      </c>
      <c r="F380" s="216">
        <v>0.27133000000000002</v>
      </c>
      <c r="G380" s="196">
        <f t="shared" si="11"/>
        <v>3.1546911792433617E-4</v>
      </c>
    </row>
    <row r="381" spans="1:7">
      <c r="A381" s="193" t="s">
        <v>741</v>
      </c>
      <c r="B381" s="194" t="s">
        <v>742</v>
      </c>
      <c r="C381" s="195">
        <v>1.9043535036434496E-3</v>
      </c>
      <c r="D381" s="216">
        <v>2.8132000000000001E-2</v>
      </c>
      <c r="E381" s="195">
        <f t="shared" si="10"/>
        <v>5.3573272764497522E-5</v>
      </c>
      <c r="F381" s="216">
        <v>0.17149999999999999</v>
      </c>
      <c r="G381" s="196">
        <f t="shared" si="11"/>
        <v>3.2659662587485158E-4</v>
      </c>
    </row>
    <row r="382" spans="1:7">
      <c r="A382" s="193" t="s">
        <v>994</v>
      </c>
      <c r="B382" s="194" t="s">
        <v>995</v>
      </c>
      <c r="C382" s="195">
        <v>5.7394248572513917E-4</v>
      </c>
      <c r="D382" s="216" t="s">
        <v>108</v>
      </c>
      <c r="E382" s="195" t="str">
        <f t="shared" si="10"/>
        <v>n/a</v>
      </c>
      <c r="F382" s="216" t="s">
        <v>108</v>
      </c>
      <c r="G382" s="196" t="str">
        <f t="shared" si="11"/>
        <v>n/a</v>
      </c>
    </row>
    <row r="383" spans="1:7">
      <c r="A383" s="193" t="s">
        <v>743</v>
      </c>
      <c r="B383" s="194" t="s">
        <v>744</v>
      </c>
      <c r="C383" s="195">
        <v>6.5236458181236782E-4</v>
      </c>
      <c r="D383" s="216">
        <v>1.5049999999999999E-2</v>
      </c>
      <c r="E383" s="195">
        <f t="shared" si="10"/>
        <v>9.818086956276135E-6</v>
      </c>
      <c r="F383" s="216">
        <v>0.12640000000000001</v>
      </c>
      <c r="G383" s="196">
        <f t="shared" si="11"/>
        <v>8.2458883141083296E-5</v>
      </c>
    </row>
    <row r="384" spans="1:7">
      <c r="A384" s="193" t="s">
        <v>745</v>
      </c>
      <c r="B384" s="194" t="s">
        <v>746</v>
      </c>
      <c r="C384" s="195">
        <v>3.3391651179563844E-4</v>
      </c>
      <c r="D384" s="216">
        <v>3.9874E-2</v>
      </c>
      <c r="E384" s="195">
        <f t="shared" si="10"/>
        <v>1.3314586991339287E-5</v>
      </c>
      <c r="F384" s="216">
        <v>4.1950000000000001E-2</v>
      </c>
      <c r="G384" s="196">
        <f t="shared" si="11"/>
        <v>1.4007797669827033E-5</v>
      </c>
    </row>
    <row r="385" spans="1:7">
      <c r="A385" s="193" t="s">
        <v>747</v>
      </c>
      <c r="B385" s="194" t="s">
        <v>748</v>
      </c>
      <c r="C385" s="195">
        <v>5.31401536115948E-4</v>
      </c>
      <c r="D385" s="216">
        <v>1.8790999999999999E-2</v>
      </c>
      <c r="E385" s="195">
        <f t="shared" si="10"/>
        <v>9.9855662651547788E-6</v>
      </c>
      <c r="F385" s="216">
        <v>0.10224999999999999</v>
      </c>
      <c r="G385" s="196">
        <f t="shared" si="11"/>
        <v>5.4335807067855682E-5</v>
      </c>
    </row>
    <row r="386" spans="1:7">
      <c r="A386" s="193" t="s">
        <v>749</v>
      </c>
      <c r="B386" s="194" t="s">
        <v>750</v>
      </c>
      <c r="C386" s="195">
        <v>4.2717958884797057E-3</v>
      </c>
      <c r="D386" s="216">
        <v>1.7156000000000001E-2</v>
      </c>
      <c r="E386" s="195">
        <f t="shared" si="10"/>
        <v>7.3286930262757833E-5</v>
      </c>
      <c r="F386" s="216">
        <v>0.10400000000000001</v>
      </c>
      <c r="G386" s="196">
        <f t="shared" si="11"/>
        <v>4.4426677240188943E-4</v>
      </c>
    </row>
    <row r="387" spans="1:7">
      <c r="A387" s="193" t="s">
        <v>751</v>
      </c>
      <c r="B387" s="194" t="s">
        <v>752</v>
      </c>
      <c r="C387" s="195">
        <v>7.675060944199038E-4</v>
      </c>
      <c r="D387" s="216" t="s">
        <v>108</v>
      </c>
      <c r="E387" s="195" t="str">
        <f t="shared" si="10"/>
        <v>n/a</v>
      </c>
      <c r="F387" s="216">
        <v>0.12529999999999999</v>
      </c>
      <c r="G387" s="196">
        <f t="shared" si="11"/>
        <v>9.6168513630813938E-5</v>
      </c>
    </row>
    <row r="388" spans="1:7">
      <c r="A388" s="193" t="s">
        <v>753</v>
      </c>
      <c r="B388" s="194" t="s">
        <v>754</v>
      </c>
      <c r="C388" s="195">
        <v>1.1301134657412284E-3</v>
      </c>
      <c r="D388" s="216">
        <v>1.584E-2</v>
      </c>
      <c r="E388" s="195">
        <f t="shared" si="10"/>
        <v>1.7900997297341059E-5</v>
      </c>
      <c r="F388" s="216">
        <v>0.12833</v>
      </c>
      <c r="G388" s="196">
        <f t="shared" si="11"/>
        <v>1.4502746105857185E-4</v>
      </c>
    </row>
    <row r="389" spans="1:7">
      <c r="A389" s="193" t="s">
        <v>755</v>
      </c>
      <c r="B389" s="194" t="s">
        <v>756</v>
      </c>
      <c r="C389" s="195">
        <v>1.6716116729123833E-3</v>
      </c>
      <c r="D389" s="216">
        <v>2.8323000000000001E-2</v>
      </c>
      <c r="E389" s="195">
        <f t="shared" si="10"/>
        <v>4.7345057411897436E-5</v>
      </c>
      <c r="F389" s="216">
        <v>6.8049999999999999E-2</v>
      </c>
      <c r="G389" s="196">
        <f t="shared" si="11"/>
        <v>1.1375317434168769E-4</v>
      </c>
    </row>
    <row r="390" spans="1:7">
      <c r="A390" s="193" t="s">
        <v>757</v>
      </c>
      <c r="B390" s="194" t="s">
        <v>758</v>
      </c>
      <c r="C390" s="195">
        <v>7.0763820818738879E-4</v>
      </c>
      <c r="D390" s="216">
        <v>3.8740999999999998E-2</v>
      </c>
      <c r="E390" s="195">
        <f t="shared" si="10"/>
        <v>2.7414611823387626E-5</v>
      </c>
      <c r="F390" s="216">
        <v>-3.5299999999999997E-3</v>
      </c>
      <c r="G390" s="196">
        <f t="shared" si="11"/>
        <v>-2.4979628749014822E-6</v>
      </c>
    </row>
    <row r="391" spans="1:7">
      <c r="A391" s="193" t="s">
        <v>759</v>
      </c>
      <c r="B391" s="194" t="s">
        <v>760</v>
      </c>
      <c r="C391" s="195">
        <v>7.6468162021852131E-4</v>
      </c>
      <c r="D391" s="216" t="s">
        <v>108</v>
      </c>
      <c r="E391" s="195" t="str">
        <f t="shared" si="10"/>
        <v>n/a</v>
      </c>
      <c r="F391" s="216">
        <v>0.10400000000000001</v>
      </c>
      <c r="G391" s="196">
        <f t="shared" si="11"/>
        <v>7.9526888502726224E-5</v>
      </c>
    </row>
    <row r="392" spans="1:7">
      <c r="A392" s="193" t="s">
        <v>761</v>
      </c>
      <c r="B392" s="194" t="s">
        <v>762</v>
      </c>
      <c r="C392" s="195">
        <v>1.9457018439277351E-4</v>
      </c>
      <c r="D392" s="216" t="s">
        <v>108</v>
      </c>
      <c r="E392" s="195" t="str">
        <f t="shared" si="10"/>
        <v>n/a</v>
      </c>
      <c r="F392" s="216">
        <v>0.08</v>
      </c>
      <c r="G392" s="196">
        <f t="shared" si="11"/>
        <v>1.5565614751421881E-5</v>
      </c>
    </row>
    <row r="393" spans="1:7">
      <c r="A393" s="193" t="s">
        <v>763</v>
      </c>
      <c r="B393" s="194" t="s">
        <v>764</v>
      </c>
      <c r="C393" s="195">
        <v>5.0996720742971333E-4</v>
      </c>
      <c r="D393" s="216" t="s">
        <v>108</v>
      </c>
      <c r="E393" s="195" t="str">
        <f t="shared" si="10"/>
        <v>n/a</v>
      </c>
      <c r="F393" s="216">
        <v>6.6500000000000004E-2</v>
      </c>
      <c r="G393" s="196">
        <f t="shared" si="11"/>
        <v>3.3912819294075938E-5</v>
      </c>
    </row>
    <row r="394" spans="1:7">
      <c r="A394" s="193" t="s">
        <v>765</v>
      </c>
      <c r="B394" s="194" t="s">
        <v>766</v>
      </c>
      <c r="C394" s="195">
        <v>6.0433700257402599E-4</v>
      </c>
      <c r="D394" s="216">
        <v>2.8947000000000004E-2</v>
      </c>
      <c r="E394" s="195">
        <f t="shared" si="10"/>
        <v>1.7493743213510334E-5</v>
      </c>
      <c r="F394" s="216">
        <v>8.2349999999999993E-2</v>
      </c>
      <c r="G394" s="196">
        <f t="shared" si="11"/>
        <v>4.9767152161971038E-5</v>
      </c>
    </row>
    <row r="395" spans="1:7">
      <c r="A395" s="193" t="s">
        <v>1062</v>
      </c>
      <c r="B395" s="194" t="s">
        <v>1063</v>
      </c>
      <c r="C395" s="195">
        <v>6.1642286770402586E-4</v>
      </c>
      <c r="D395" s="216" t="s">
        <v>108</v>
      </c>
      <c r="E395" s="195" t="str">
        <f t="shared" si="10"/>
        <v>n/a</v>
      </c>
      <c r="F395" s="216">
        <v>0.13824999999999998</v>
      </c>
      <c r="G395" s="196">
        <f t="shared" si="11"/>
        <v>8.522046146008156E-5</v>
      </c>
    </row>
    <row r="396" spans="1:7">
      <c r="A396" s="193" t="s">
        <v>767</v>
      </c>
      <c r="B396" s="194" t="s">
        <v>768</v>
      </c>
      <c r="C396" s="195">
        <v>6.69274821803802E-3</v>
      </c>
      <c r="D396" s="216">
        <v>2.1349999999999997E-3</v>
      </c>
      <c r="E396" s="195">
        <f t="shared" si="10"/>
        <v>1.4289017445511171E-5</v>
      </c>
      <c r="F396" s="216">
        <v>0.11225</v>
      </c>
      <c r="G396" s="196">
        <f t="shared" si="11"/>
        <v>7.5126098747476777E-4</v>
      </c>
    </row>
    <row r="397" spans="1:7">
      <c r="A397" s="193" t="s">
        <v>769</v>
      </c>
      <c r="B397" s="194" t="s">
        <v>770</v>
      </c>
      <c r="C397" s="195">
        <v>2.4976555394553429E-4</v>
      </c>
      <c r="D397" s="216">
        <v>1.5939999999999999E-2</v>
      </c>
      <c r="E397" s="195">
        <f t="shared" si="10"/>
        <v>3.9812629298918164E-6</v>
      </c>
      <c r="F397" s="216">
        <v>3.8870000000000002E-2</v>
      </c>
      <c r="G397" s="196">
        <f t="shared" si="11"/>
        <v>9.7083870818629183E-6</v>
      </c>
    </row>
    <row r="398" spans="1:7">
      <c r="A398" s="193" t="s">
        <v>771</v>
      </c>
      <c r="B398" s="194" t="s">
        <v>772</v>
      </c>
      <c r="C398" s="195">
        <v>1.7534879363650508E-3</v>
      </c>
      <c r="D398" s="216">
        <v>1.0369E-2</v>
      </c>
      <c r="E398" s="195">
        <f t="shared" si="10"/>
        <v>1.818191641216921E-5</v>
      </c>
      <c r="F398" s="216">
        <v>0.14025000000000001</v>
      </c>
      <c r="G398" s="196">
        <f t="shared" si="11"/>
        <v>2.4592668307519839E-4</v>
      </c>
    </row>
    <row r="399" spans="1:7">
      <c r="A399" s="193" t="s">
        <v>1090</v>
      </c>
      <c r="B399" s="194" t="s">
        <v>1091</v>
      </c>
      <c r="C399" s="195">
        <v>6.4790676129063271E-4</v>
      </c>
      <c r="D399" s="216" t="s">
        <v>108</v>
      </c>
      <c r="E399" s="195" t="str">
        <f t="shared" si="10"/>
        <v>n/a</v>
      </c>
      <c r="F399" s="216">
        <v>8.5000000000000006E-2</v>
      </c>
      <c r="G399" s="196">
        <f t="shared" si="11"/>
        <v>5.5072074709703787E-5</v>
      </c>
    </row>
    <row r="400" spans="1:7">
      <c r="A400" s="193" t="s">
        <v>773</v>
      </c>
      <c r="B400" s="194" t="s">
        <v>774</v>
      </c>
      <c r="C400" s="195">
        <v>2.5575217754173541E-3</v>
      </c>
      <c r="D400" s="216" t="s">
        <v>108</v>
      </c>
      <c r="E400" s="195" t="str">
        <f t="shared" si="10"/>
        <v>n/a</v>
      </c>
      <c r="F400" s="216">
        <v>0.14018</v>
      </c>
      <c r="G400" s="196">
        <f t="shared" si="11"/>
        <v>3.5851340247800467E-4</v>
      </c>
    </row>
    <row r="401" spans="1:7">
      <c r="A401" s="193" t="s">
        <v>775</v>
      </c>
      <c r="B401" s="194" t="s">
        <v>776</v>
      </c>
      <c r="C401" s="195">
        <v>2.8615224569220987E-4</v>
      </c>
      <c r="D401" s="216">
        <v>8.7770000000000001E-3</v>
      </c>
      <c r="E401" s="195">
        <f t="shared" si="10"/>
        <v>2.5115582604405262E-6</v>
      </c>
      <c r="F401" s="216">
        <v>0.10847</v>
      </c>
      <c r="G401" s="196">
        <f t="shared" si="11"/>
        <v>3.1038934090234005E-5</v>
      </c>
    </row>
    <row r="402" spans="1:7">
      <c r="A402" s="193" t="s">
        <v>777</v>
      </c>
      <c r="B402" s="194" t="s">
        <v>778</v>
      </c>
      <c r="C402" s="195">
        <v>2.6014612754190251E-3</v>
      </c>
      <c r="D402" s="216">
        <v>9.8600000000000007E-3</v>
      </c>
      <c r="E402" s="195">
        <f t="shared" si="10"/>
        <v>2.565040817563159E-5</v>
      </c>
      <c r="F402" s="216">
        <v>0.10686</v>
      </c>
      <c r="G402" s="196">
        <f t="shared" si="11"/>
        <v>2.7799215189127703E-4</v>
      </c>
    </row>
    <row r="403" spans="1:7">
      <c r="A403" s="193" t="s">
        <v>1092</v>
      </c>
      <c r="B403" s="194" t="s">
        <v>1093</v>
      </c>
      <c r="C403" s="195">
        <v>6.1526243258246496E-4</v>
      </c>
      <c r="D403" s="216" t="s">
        <v>108</v>
      </c>
      <c r="E403" s="195" t="str">
        <f t="shared" ref="E403:E466" si="12">IFERROR(D403*C403,"n/a")</f>
        <v>n/a</v>
      </c>
      <c r="F403" s="216">
        <v>0.1</v>
      </c>
      <c r="G403" s="196">
        <f t="shared" ref="G403:G466" si="13">IFERROR(C403*F403, "n/a")</f>
        <v>6.1526243258246493E-5</v>
      </c>
    </row>
    <row r="404" spans="1:7">
      <c r="A404" s="193" t="s">
        <v>779</v>
      </c>
      <c r="B404" s="194" t="s">
        <v>780</v>
      </c>
      <c r="C404" s="195">
        <v>9.2602041596751364E-4</v>
      </c>
      <c r="D404" s="216">
        <v>2.0643999999999999E-2</v>
      </c>
      <c r="E404" s="195">
        <f t="shared" si="12"/>
        <v>1.9116765467233352E-5</v>
      </c>
      <c r="F404" s="216">
        <v>0.1192</v>
      </c>
      <c r="G404" s="196">
        <f t="shared" si="13"/>
        <v>1.1038163358332762E-4</v>
      </c>
    </row>
    <row r="405" spans="1:7">
      <c r="A405" s="193" t="s">
        <v>781</v>
      </c>
      <c r="B405" s="194" t="s">
        <v>782</v>
      </c>
      <c r="C405" s="195">
        <v>1.2799072244357461E-3</v>
      </c>
      <c r="D405" s="216" t="s">
        <v>108</v>
      </c>
      <c r="E405" s="195" t="str">
        <f t="shared" si="12"/>
        <v>n/a</v>
      </c>
      <c r="F405" s="216">
        <v>0.10209</v>
      </c>
      <c r="G405" s="196">
        <f t="shared" si="13"/>
        <v>1.3066572854264532E-4</v>
      </c>
    </row>
    <row r="406" spans="1:7">
      <c r="A406" s="193" t="s">
        <v>783</v>
      </c>
      <c r="B406" s="194" t="s">
        <v>784</v>
      </c>
      <c r="C406" s="195">
        <v>3.3163330532409215E-3</v>
      </c>
      <c r="D406" s="216">
        <v>1.427E-2</v>
      </c>
      <c r="E406" s="195">
        <f t="shared" si="12"/>
        <v>4.7324072669747948E-5</v>
      </c>
      <c r="F406" s="216">
        <v>0.12685000000000002</v>
      </c>
      <c r="G406" s="196">
        <f t="shared" si="13"/>
        <v>4.2067684780361093E-4</v>
      </c>
    </row>
    <row r="407" spans="1:7">
      <c r="A407" s="193" t="s">
        <v>1064</v>
      </c>
      <c r="B407" s="194" t="s">
        <v>1065</v>
      </c>
      <c r="C407" s="195">
        <v>7.2260114974420793E-4</v>
      </c>
      <c r="D407" s="216" t="s">
        <v>108</v>
      </c>
      <c r="E407" s="195" t="str">
        <f t="shared" si="12"/>
        <v>n/a</v>
      </c>
      <c r="F407" s="216">
        <v>0.27149999999999996</v>
      </c>
      <c r="G407" s="196">
        <f t="shared" si="13"/>
        <v>1.9618621215555243E-4</v>
      </c>
    </row>
    <row r="408" spans="1:7">
      <c r="A408" s="193" t="s">
        <v>785</v>
      </c>
      <c r="B408" s="194" t="s">
        <v>786</v>
      </c>
      <c r="C408" s="195">
        <v>1.2184444017036356E-3</v>
      </c>
      <c r="D408" s="216">
        <v>3.1473000000000001E-2</v>
      </c>
      <c r="E408" s="195">
        <f t="shared" si="12"/>
        <v>3.8348100654818525E-5</v>
      </c>
      <c r="F408" s="216">
        <v>0.16388000000000003</v>
      </c>
      <c r="G408" s="196">
        <f t="shared" si="13"/>
        <v>1.9967866855119182E-4</v>
      </c>
    </row>
    <row r="409" spans="1:7">
      <c r="A409" s="193" t="s">
        <v>787</v>
      </c>
      <c r="B409" s="194" t="s">
        <v>788</v>
      </c>
      <c r="C409" s="195">
        <v>1.2568253339136411E-3</v>
      </c>
      <c r="D409" s="216">
        <v>1.0526000000000001E-2</v>
      </c>
      <c r="E409" s="195">
        <f t="shared" si="12"/>
        <v>1.3229343464774988E-5</v>
      </c>
      <c r="F409" s="216">
        <v>0.08</v>
      </c>
      <c r="G409" s="196">
        <f t="shared" si="13"/>
        <v>1.0054602671309129E-4</v>
      </c>
    </row>
    <row r="410" spans="1:7">
      <c r="A410" s="193" t="s">
        <v>1094</v>
      </c>
      <c r="B410" s="194" t="s">
        <v>1095</v>
      </c>
      <c r="C410" s="195">
        <v>3.6892906837901513E-3</v>
      </c>
      <c r="D410" s="216" t="s">
        <v>108</v>
      </c>
      <c r="E410" s="195" t="str">
        <f t="shared" si="12"/>
        <v>n/a</v>
      </c>
      <c r="F410" s="216">
        <v>0.13724999999999998</v>
      </c>
      <c r="G410" s="196">
        <f t="shared" si="13"/>
        <v>5.0635514635019824E-4</v>
      </c>
    </row>
    <row r="411" spans="1:7">
      <c r="A411" s="193" t="s">
        <v>789</v>
      </c>
      <c r="B411" s="194" t="s">
        <v>790</v>
      </c>
      <c r="C411" s="195">
        <v>4.7507756799171309E-4</v>
      </c>
      <c r="D411" s="216" t="s">
        <v>108</v>
      </c>
      <c r="E411" s="195" t="str">
        <f t="shared" si="12"/>
        <v>n/a</v>
      </c>
      <c r="F411" s="216">
        <v>0.10274000000000001</v>
      </c>
      <c r="G411" s="196">
        <f t="shared" si="13"/>
        <v>4.8809469335468608E-5</v>
      </c>
    </row>
    <row r="412" spans="1:7">
      <c r="A412" s="193" t="s">
        <v>791</v>
      </c>
      <c r="B412" s="194" t="s">
        <v>792</v>
      </c>
      <c r="C412" s="195">
        <v>4.8569152148750071E-4</v>
      </c>
      <c r="D412" s="216" t="s">
        <v>108</v>
      </c>
      <c r="E412" s="195" t="str">
        <f t="shared" si="12"/>
        <v>n/a</v>
      </c>
      <c r="F412" s="216">
        <v>0.11283</v>
      </c>
      <c r="G412" s="196">
        <f t="shared" si="13"/>
        <v>5.4800574369434701E-5</v>
      </c>
    </row>
    <row r="413" spans="1:7">
      <c r="A413" s="193" t="s">
        <v>793</v>
      </c>
      <c r="B413" s="194" t="s">
        <v>794</v>
      </c>
      <c r="C413" s="195">
        <v>7.9601058266543542E-4</v>
      </c>
      <c r="D413" s="216">
        <v>8.012E-3</v>
      </c>
      <c r="E413" s="195">
        <f t="shared" si="12"/>
        <v>6.3776367883154687E-6</v>
      </c>
      <c r="F413" s="216">
        <v>0.14460000000000001</v>
      </c>
      <c r="G413" s="196">
        <f t="shared" si="13"/>
        <v>1.1510313025342197E-4</v>
      </c>
    </row>
    <row r="414" spans="1:7">
      <c r="A414" s="193" t="s">
        <v>795</v>
      </c>
      <c r="B414" s="194" t="s">
        <v>796</v>
      </c>
      <c r="C414" s="195">
        <v>1.4133378468644382E-2</v>
      </c>
      <c r="D414" s="216" t="s">
        <v>108</v>
      </c>
      <c r="E414" s="195" t="str">
        <f t="shared" si="12"/>
        <v>n/a</v>
      </c>
      <c r="F414" s="216">
        <v>0.18224000000000001</v>
      </c>
      <c r="G414" s="196">
        <f t="shared" si="13"/>
        <v>2.5756668921257525E-3</v>
      </c>
    </row>
    <row r="415" spans="1:7">
      <c r="A415" s="193" t="s">
        <v>797</v>
      </c>
      <c r="B415" s="194" t="s">
        <v>798</v>
      </c>
      <c r="C415" s="195">
        <v>9.4685998489204778E-4</v>
      </c>
      <c r="D415" s="216" t="s">
        <v>108</v>
      </c>
      <c r="E415" s="195" t="str">
        <f t="shared" si="12"/>
        <v>n/a</v>
      </c>
      <c r="F415" s="216">
        <v>0.18933</v>
      </c>
      <c r="G415" s="196">
        <f t="shared" si="13"/>
        <v>1.7926900093961139E-4</v>
      </c>
    </row>
    <row r="416" spans="1:7">
      <c r="A416" s="193" t="s">
        <v>799</v>
      </c>
      <c r="B416" s="194" t="s">
        <v>800</v>
      </c>
      <c r="C416" s="195">
        <v>3.3704304190543982E-4</v>
      </c>
      <c r="D416" s="216">
        <v>9.2750000000000003E-3</v>
      </c>
      <c r="E416" s="195">
        <f t="shared" si="12"/>
        <v>3.1260742136729545E-6</v>
      </c>
      <c r="F416" s="216">
        <v>0.11225</v>
      </c>
      <c r="G416" s="196">
        <f t="shared" si="13"/>
        <v>3.7833081453885624E-5</v>
      </c>
    </row>
    <row r="417" spans="1:7">
      <c r="A417" s="193" t="s">
        <v>801</v>
      </c>
      <c r="B417" s="194" t="s">
        <v>802</v>
      </c>
      <c r="C417" s="195">
        <v>6.3816427142426232E-3</v>
      </c>
      <c r="D417" s="216" t="s">
        <v>108</v>
      </c>
      <c r="E417" s="195" t="str">
        <f t="shared" si="12"/>
        <v>n/a</v>
      </c>
      <c r="F417" s="216">
        <v>0.41066999999999998</v>
      </c>
      <c r="G417" s="196">
        <f t="shared" si="13"/>
        <v>2.6207492134580181E-3</v>
      </c>
    </row>
    <row r="418" spans="1:7">
      <c r="A418" s="193" t="s">
        <v>803</v>
      </c>
      <c r="B418" s="194" t="s">
        <v>804</v>
      </c>
      <c r="C418" s="195">
        <v>8.8079851986085664E-4</v>
      </c>
      <c r="D418" s="216">
        <v>8.4489999999999999E-3</v>
      </c>
      <c r="E418" s="195">
        <f t="shared" si="12"/>
        <v>7.4418666943043774E-6</v>
      </c>
      <c r="F418" s="216">
        <v>0.10349999999999999</v>
      </c>
      <c r="G418" s="196">
        <f t="shared" si="13"/>
        <v>9.1162646805598656E-5</v>
      </c>
    </row>
    <row r="419" spans="1:7">
      <c r="A419" s="193" t="s">
        <v>805</v>
      </c>
      <c r="B419" s="194" t="s">
        <v>806</v>
      </c>
      <c r="C419" s="195">
        <v>2.7905511617687942E-3</v>
      </c>
      <c r="D419" s="216">
        <v>1.0947E-2</v>
      </c>
      <c r="E419" s="195">
        <f t="shared" si="12"/>
        <v>3.0548163567882993E-5</v>
      </c>
      <c r="F419" s="216">
        <v>0.12274000000000002</v>
      </c>
      <c r="G419" s="196">
        <f t="shared" si="13"/>
        <v>3.4251224959550182E-4</v>
      </c>
    </row>
    <row r="420" spans="1:7">
      <c r="A420" s="193" t="s">
        <v>807</v>
      </c>
      <c r="B420" s="194" t="s">
        <v>808</v>
      </c>
      <c r="C420" s="195">
        <v>2.2709225312594829E-3</v>
      </c>
      <c r="D420" s="216">
        <v>1.6449999999999999E-2</v>
      </c>
      <c r="E420" s="195">
        <f t="shared" si="12"/>
        <v>3.7356675639218495E-5</v>
      </c>
      <c r="F420" s="216">
        <v>0.11800000000000001</v>
      </c>
      <c r="G420" s="196">
        <f t="shared" si="13"/>
        <v>2.6796885868861901E-4</v>
      </c>
    </row>
    <row r="421" spans="1:7">
      <c r="A421" s="193" t="s">
        <v>809</v>
      </c>
      <c r="B421" s="194" t="s">
        <v>810</v>
      </c>
      <c r="C421" s="195">
        <v>4.0477285560014354E-4</v>
      </c>
      <c r="D421" s="216">
        <v>2.4024E-2</v>
      </c>
      <c r="E421" s="195">
        <f t="shared" si="12"/>
        <v>9.7242630829378492E-6</v>
      </c>
      <c r="F421" s="216">
        <v>9.4E-2</v>
      </c>
      <c r="G421" s="196">
        <f t="shared" si="13"/>
        <v>3.8048648426413494E-5</v>
      </c>
    </row>
    <row r="422" spans="1:7">
      <c r="A422" s="193" t="s">
        <v>811</v>
      </c>
      <c r="B422" s="194" t="s">
        <v>812</v>
      </c>
      <c r="C422" s="195">
        <v>2.9463077508644075E-3</v>
      </c>
      <c r="D422" s="216">
        <v>2.6563E-2</v>
      </c>
      <c r="E422" s="195">
        <f t="shared" si="12"/>
        <v>7.8262772786211261E-5</v>
      </c>
      <c r="F422" s="216">
        <v>9.8070000000000004E-2</v>
      </c>
      <c r="G422" s="196">
        <f t="shared" si="13"/>
        <v>2.8894440112727247E-4</v>
      </c>
    </row>
    <row r="423" spans="1:7">
      <c r="A423" s="193" t="s">
        <v>813</v>
      </c>
      <c r="B423" s="194" t="s">
        <v>814</v>
      </c>
      <c r="C423" s="195">
        <v>7.757892964184173E-4</v>
      </c>
      <c r="D423" s="216">
        <v>3.2347000000000001E-2</v>
      </c>
      <c r="E423" s="195">
        <f t="shared" si="12"/>
        <v>2.5094456371246546E-5</v>
      </c>
      <c r="F423" s="216">
        <v>6.0330000000000002E-2</v>
      </c>
      <c r="G423" s="196">
        <f t="shared" si="13"/>
        <v>4.6803368252923115E-5</v>
      </c>
    </row>
    <row r="424" spans="1:7">
      <c r="A424" s="193" t="s">
        <v>815</v>
      </c>
      <c r="B424" s="194" t="s">
        <v>816</v>
      </c>
      <c r="C424" s="195">
        <v>5.5289241075499624E-4</v>
      </c>
      <c r="D424" s="216">
        <v>2.0513E-2</v>
      </c>
      <c r="E424" s="195">
        <f t="shared" si="12"/>
        <v>1.1341482021817238E-5</v>
      </c>
      <c r="F424" s="216">
        <v>9.6769999999999995E-2</v>
      </c>
      <c r="G424" s="196">
        <f t="shared" si="13"/>
        <v>5.3503398588760982E-5</v>
      </c>
    </row>
    <row r="425" spans="1:7">
      <c r="A425" s="193" t="s">
        <v>817</v>
      </c>
      <c r="B425" s="194" t="s">
        <v>818</v>
      </c>
      <c r="C425" s="195">
        <v>4.9650893410356396E-3</v>
      </c>
      <c r="D425" s="216">
        <v>5.5923E-2</v>
      </c>
      <c r="E425" s="195">
        <f t="shared" si="12"/>
        <v>2.7766269121873608E-4</v>
      </c>
      <c r="F425" s="216">
        <v>0.10132999999999999</v>
      </c>
      <c r="G425" s="196">
        <f t="shared" si="13"/>
        <v>5.0311250292714134E-4</v>
      </c>
    </row>
    <row r="426" spans="1:7">
      <c r="A426" s="193" t="s">
        <v>819</v>
      </c>
      <c r="B426" s="194" t="s">
        <v>820</v>
      </c>
      <c r="C426" s="195">
        <v>4.7137491955702698E-3</v>
      </c>
      <c r="D426" s="216" t="s">
        <v>108</v>
      </c>
      <c r="E426" s="195" t="str">
        <f t="shared" si="12"/>
        <v>n/a</v>
      </c>
      <c r="F426" s="216">
        <v>0.26117000000000001</v>
      </c>
      <c r="G426" s="196">
        <f t="shared" si="13"/>
        <v>1.2310898774070874E-3</v>
      </c>
    </row>
    <row r="427" spans="1:7">
      <c r="A427" s="193" t="s">
        <v>1096</v>
      </c>
      <c r="B427" s="194" t="s">
        <v>1097</v>
      </c>
      <c r="C427" s="195">
        <v>4.3451796456518173E-4</v>
      </c>
      <c r="D427" s="216">
        <v>1.1246000000000001E-2</v>
      </c>
      <c r="E427" s="195">
        <f t="shared" si="12"/>
        <v>4.8865890295000339E-6</v>
      </c>
      <c r="F427" s="216">
        <v>0.27500000000000002</v>
      </c>
      <c r="G427" s="196">
        <f t="shared" si="13"/>
        <v>1.1949244025542498E-4</v>
      </c>
    </row>
    <row r="428" spans="1:7">
      <c r="A428" s="193" t="s">
        <v>821</v>
      </c>
      <c r="B428" s="194" t="s">
        <v>822</v>
      </c>
      <c r="C428" s="195">
        <v>1.8206181930365138E-3</v>
      </c>
      <c r="D428" s="216">
        <v>3.5958999999999998E-2</v>
      </c>
      <c r="E428" s="195">
        <f t="shared" si="12"/>
        <v>6.5467609603400001E-5</v>
      </c>
      <c r="F428" s="216">
        <v>0.13583000000000001</v>
      </c>
      <c r="G428" s="196">
        <f t="shared" si="13"/>
        <v>2.4729456916014968E-4</v>
      </c>
    </row>
    <row r="429" spans="1:7">
      <c r="A429" s="193" t="s">
        <v>154</v>
      </c>
      <c r="B429" s="194" t="s">
        <v>823</v>
      </c>
      <c r="C429" s="195">
        <v>1.7107077112425397E-4</v>
      </c>
      <c r="D429" s="216" t="s">
        <v>108</v>
      </c>
      <c r="E429" s="195" t="str">
        <f t="shared" si="12"/>
        <v>n/a</v>
      </c>
      <c r="F429" s="216">
        <v>0.2697</v>
      </c>
      <c r="G429" s="196">
        <f t="shared" si="13"/>
        <v>4.6137786972211297E-5</v>
      </c>
    </row>
    <row r="430" spans="1:7">
      <c r="A430" s="193" t="s">
        <v>1066</v>
      </c>
      <c r="B430" s="194" t="s">
        <v>1067</v>
      </c>
      <c r="C430" s="195">
        <v>5.7031672508935376E-4</v>
      </c>
      <c r="D430" s="216">
        <v>2.6855000000000004E-2</v>
      </c>
      <c r="E430" s="195">
        <f t="shared" si="12"/>
        <v>1.5315855652274598E-5</v>
      </c>
      <c r="F430" s="216">
        <v>0.1096</v>
      </c>
      <c r="G430" s="196">
        <f t="shared" si="13"/>
        <v>6.2506713069793168E-5</v>
      </c>
    </row>
    <row r="431" spans="1:7">
      <c r="A431" s="193" t="s">
        <v>824</v>
      </c>
      <c r="B431" s="194" t="s">
        <v>825</v>
      </c>
      <c r="C431" s="195">
        <v>3.2002493344943583E-4</v>
      </c>
      <c r="D431" s="216">
        <v>1.4458E-2</v>
      </c>
      <c r="E431" s="195">
        <f t="shared" si="12"/>
        <v>4.6269204878119429E-6</v>
      </c>
      <c r="F431" s="216">
        <v>0.25817000000000001</v>
      </c>
      <c r="G431" s="196">
        <f t="shared" si="13"/>
        <v>8.2620837068640848E-5</v>
      </c>
    </row>
    <row r="432" spans="1:7">
      <c r="A432" s="193" t="s">
        <v>826</v>
      </c>
      <c r="B432" s="194" t="s">
        <v>827</v>
      </c>
      <c r="C432" s="195">
        <v>2.4910723409173993E-3</v>
      </c>
      <c r="D432" s="216">
        <v>1.1884E-2</v>
      </c>
      <c r="E432" s="195">
        <f t="shared" si="12"/>
        <v>2.9603903699462374E-5</v>
      </c>
      <c r="F432" s="216">
        <v>0.11960000000000001</v>
      </c>
      <c r="G432" s="196">
        <f t="shared" si="13"/>
        <v>2.9793225197372102E-4</v>
      </c>
    </row>
    <row r="433" spans="1:7">
      <c r="A433" s="193" t="s">
        <v>828</v>
      </c>
      <c r="B433" s="194" t="s">
        <v>829</v>
      </c>
      <c r="C433" s="195">
        <v>1.4279404292745902E-3</v>
      </c>
      <c r="D433" s="216" t="s">
        <v>108</v>
      </c>
      <c r="E433" s="195" t="str">
        <f t="shared" si="12"/>
        <v>n/a</v>
      </c>
      <c r="F433" s="216">
        <v>0.15332999999999999</v>
      </c>
      <c r="G433" s="196">
        <f t="shared" si="13"/>
        <v>2.189461060206729E-4</v>
      </c>
    </row>
    <row r="434" spans="1:7">
      <c r="A434" s="193" t="s">
        <v>830</v>
      </c>
      <c r="B434" s="194" t="s">
        <v>831</v>
      </c>
      <c r="C434" s="195">
        <v>8.2053808508001573E-4</v>
      </c>
      <c r="D434" s="216">
        <v>2.4380000000000002E-2</v>
      </c>
      <c r="E434" s="195">
        <f t="shared" si="12"/>
        <v>2.0004718514250786E-5</v>
      </c>
      <c r="F434" s="216" t="s">
        <v>108</v>
      </c>
      <c r="G434" s="196" t="str">
        <f t="shared" si="13"/>
        <v>n/a</v>
      </c>
    </row>
    <row r="435" spans="1:7">
      <c r="A435" s="193" t="s">
        <v>834</v>
      </c>
      <c r="B435" s="194" t="s">
        <v>835</v>
      </c>
      <c r="C435" s="195">
        <v>9.0439727917871588E-4</v>
      </c>
      <c r="D435" s="216">
        <v>9.3969999999999991E-3</v>
      </c>
      <c r="E435" s="195">
        <f t="shared" si="12"/>
        <v>8.4986212324423928E-6</v>
      </c>
      <c r="F435" s="216">
        <v>0.11599999999999999</v>
      </c>
      <c r="G435" s="196">
        <f t="shared" si="13"/>
        <v>1.0491008438473104E-4</v>
      </c>
    </row>
    <row r="436" spans="1:7">
      <c r="A436" s="193" t="s">
        <v>996</v>
      </c>
      <c r="B436" s="194" t="s">
        <v>836</v>
      </c>
      <c r="C436" s="195">
        <v>5.5634935337951958E-4</v>
      </c>
      <c r="D436" s="216">
        <v>1.6640000000000002E-2</v>
      </c>
      <c r="E436" s="195">
        <f t="shared" si="12"/>
        <v>9.2576532402352076E-6</v>
      </c>
      <c r="F436" s="216">
        <v>9.849999999999999E-2</v>
      </c>
      <c r="G436" s="196">
        <f t="shared" si="13"/>
        <v>5.4800411307882675E-5</v>
      </c>
    </row>
    <row r="437" spans="1:7">
      <c r="A437" s="193" t="s">
        <v>837</v>
      </c>
      <c r="B437" s="194" t="s">
        <v>838</v>
      </c>
      <c r="C437" s="195">
        <v>1.0479121507047965E-3</v>
      </c>
      <c r="D437" s="216">
        <v>7.3019999999999995E-3</v>
      </c>
      <c r="E437" s="195">
        <f t="shared" si="12"/>
        <v>7.6518545244464238E-6</v>
      </c>
      <c r="F437" s="216">
        <v>3.637E-2</v>
      </c>
      <c r="G437" s="196">
        <f t="shared" si="13"/>
        <v>3.8112564921133449E-5</v>
      </c>
    </row>
    <row r="438" spans="1:7">
      <c r="A438" s="193" t="s">
        <v>839</v>
      </c>
      <c r="B438" s="194" t="s">
        <v>1098</v>
      </c>
      <c r="C438" s="195">
        <v>5.8697970575227222E-4</v>
      </c>
      <c r="D438" s="216" t="s">
        <v>108</v>
      </c>
      <c r="E438" s="195" t="str">
        <f t="shared" si="12"/>
        <v>n/a</v>
      </c>
      <c r="F438" s="216">
        <v>9.7500000000000003E-2</v>
      </c>
      <c r="G438" s="196">
        <f t="shared" si="13"/>
        <v>5.7230521310846541E-5</v>
      </c>
    </row>
    <row r="439" spans="1:7">
      <c r="A439" s="193" t="s">
        <v>840</v>
      </c>
      <c r="B439" s="194" t="s">
        <v>841</v>
      </c>
      <c r="C439" s="195">
        <v>8.9383121310159432E-3</v>
      </c>
      <c r="D439" s="216">
        <v>4.4919999999999995E-3</v>
      </c>
      <c r="E439" s="195">
        <f t="shared" si="12"/>
        <v>4.0150898092523614E-5</v>
      </c>
      <c r="F439" s="216">
        <v>0.21334</v>
      </c>
      <c r="G439" s="196">
        <f t="shared" si="13"/>
        <v>1.9068995100309414E-3</v>
      </c>
    </row>
    <row r="440" spans="1:7">
      <c r="A440" s="193" t="s">
        <v>842</v>
      </c>
      <c r="B440" s="194" t="s">
        <v>843</v>
      </c>
      <c r="C440" s="195">
        <v>5.1270431287138668E-4</v>
      </c>
      <c r="D440" s="216" t="s">
        <v>108</v>
      </c>
      <c r="E440" s="195" t="str">
        <f t="shared" si="12"/>
        <v>n/a</v>
      </c>
      <c r="F440" s="216">
        <v>0.1321</v>
      </c>
      <c r="G440" s="196">
        <f t="shared" si="13"/>
        <v>6.7728239730310174E-5</v>
      </c>
    </row>
    <row r="441" spans="1:7">
      <c r="A441" s="193" t="s">
        <v>844</v>
      </c>
      <c r="B441" s="194" t="s">
        <v>845</v>
      </c>
      <c r="C441" s="195">
        <v>1.6821829258057603E-3</v>
      </c>
      <c r="D441" s="216">
        <v>1.2819000000000001E-2</v>
      </c>
      <c r="E441" s="195">
        <f t="shared" si="12"/>
        <v>2.1563902925904041E-5</v>
      </c>
      <c r="F441" s="216">
        <v>8.8149999999999992E-2</v>
      </c>
      <c r="G441" s="196">
        <f t="shared" si="13"/>
        <v>1.4828442490977777E-4</v>
      </c>
    </row>
    <row r="442" spans="1:7">
      <c r="A442" s="193" t="s">
        <v>846</v>
      </c>
      <c r="B442" s="194" t="s">
        <v>847</v>
      </c>
      <c r="C442" s="195">
        <v>1.4048454114048913E-3</v>
      </c>
      <c r="D442" s="216">
        <v>1.1736E-2</v>
      </c>
      <c r="E442" s="195">
        <f t="shared" si="12"/>
        <v>1.6487265748247806E-5</v>
      </c>
      <c r="F442" s="216">
        <v>4.4000000000000004E-2</v>
      </c>
      <c r="G442" s="196">
        <f t="shared" si="13"/>
        <v>6.1813198101815225E-5</v>
      </c>
    </row>
    <row r="443" spans="1:7">
      <c r="A443" s="193" t="s">
        <v>848</v>
      </c>
      <c r="B443" s="194" t="s">
        <v>849</v>
      </c>
      <c r="C443" s="195">
        <v>4.9502137964415845E-4</v>
      </c>
      <c r="D443" s="216" t="s">
        <v>108</v>
      </c>
      <c r="E443" s="195" t="str">
        <f t="shared" si="12"/>
        <v>n/a</v>
      </c>
      <c r="F443" s="216">
        <v>0.19111999999999998</v>
      </c>
      <c r="G443" s="196">
        <f t="shared" si="13"/>
        <v>9.4608486077591561E-5</v>
      </c>
    </row>
    <row r="444" spans="1:7">
      <c r="A444" s="193" t="s">
        <v>850</v>
      </c>
      <c r="B444" s="194" t="s">
        <v>851</v>
      </c>
      <c r="C444" s="195">
        <v>5.4072727466783607E-4</v>
      </c>
      <c r="D444" s="216">
        <v>2.3611E-2</v>
      </c>
      <c r="E444" s="195">
        <f t="shared" si="12"/>
        <v>1.2767111682182277E-5</v>
      </c>
      <c r="F444" s="216">
        <v>0.183</v>
      </c>
      <c r="G444" s="196">
        <f t="shared" si="13"/>
        <v>9.8953091264214E-5</v>
      </c>
    </row>
    <row r="445" spans="1:7">
      <c r="A445" s="193" t="s">
        <v>852</v>
      </c>
      <c r="B445" s="194" t="s">
        <v>853</v>
      </c>
      <c r="C445" s="195">
        <v>2.642305019937569E-4</v>
      </c>
      <c r="D445" s="216">
        <v>2.0750000000000001E-2</v>
      </c>
      <c r="E445" s="195">
        <f t="shared" si="12"/>
        <v>5.4827829163704563E-6</v>
      </c>
      <c r="F445" s="216" t="s">
        <v>108</v>
      </c>
      <c r="G445" s="196" t="str">
        <f t="shared" si="13"/>
        <v>n/a</v>
      </c>
    </row>
    <row r="446" spans="1:7">
      <c r="A446" s="193" t="s">
        <v>854</v>
      </c>
      <c r="B446" s="194" t="s">
        <v>855</v>
      </c>
      <c r="C446" s="195">
        <v>4.4452108569083385E-4</v>
      </c>
      <c r="D446" s="216">
        <v>3.209E-3</v>
      </c>
      <c r="E446" s="195">
        <f t="shared" si="12"/>
        <v>1.4264681639818859E-6</v>
      </c>
      <c r="F446" s="216">
        <v>0.16805</v>
      </c>
      <c r="G446" s="196">
        <f t="shared" si="13"/>
        <v>7.4701768450344632E-5</v>
      </c>
    </row>
    <row r="447" spans="1:7">
      <c r="A447" s="193" t="s">
        <v>858</v>
      </c>
      <c r="B447" s="194" t="s">
        <v>859</v>
      </c>
      <c r="C447" s="195">
        <v>1.2613441075074508E-3</v>
      </c>
      <c r="D447" s="216" t="s">
        <v>108</v>
      </c>
      <c r="E447" s="195" t="str">
        <f t="shared" si="12"/>
        <v>n/a</v>
      </c>
      <c r="F447" s="216">
        <v>0.17</v>
      </c>
      <c r="G447" s="196">
        <f t="shared" si="13"/>
        <v>2.1442849827626664E-4</v>
      </c>
    </row>
    <row r="448" spans="1:7">
      <c r="A448" s="193" t="s">
        <v>856</v>
      </c>
      <c r="B448" s="194" t="s">
        <v>857</v>
      </c>
      <c r="C448" s="195">
        <v>7.9244025200319332E-4</v>
      </c>
      <c r="D448" s="216">
        <v>3.0518E-2</v>
      </c>
      <c r="E448" s="195">
        <f t="shared" si="12"/>
        <v>2.4183691610633454E-5</v>
      </c>
      <c r="F448" s="216">
        <v>0.12135</v>
      </c>
      <c r="G448" s="196">
        <f t="shared" si="13"/>
        <v>9.6162624580587504E-5</v>
      </c>
    </row>
    <row r="449" spans="1:7">
      <c r="A449" s="193" t="s">
        <v>860</v>
      </c>
      <c r="B449" s="194" t="s">
        <v>861</v>
      </c>
      <c r="C449" s="195">
        <v>4.9040711520212583E-4</v>
      </c>
      <c r="D449" s="216">
        <v>3.0790000000000001E-3</v>
      </c>
      <c r="E449" s="195">
        <f t="shared" si="12"/>
        <v>1.5099635077073456E-6</v>
      </c>
      <c r="F449" s="216">
        <v>7.0000000000000007E-2</v>
      </c>
      <c r="G449" s="196">
        <f t="shared" si="13"/>
        <v>3.432849806414881E-5</v>
      </c>
    </row>
    <row r="450" spans="1:7">
      <c r="A450" s="193" t="s">
        <v>1099</v>
      </c>
      <c r="B450" s="194" t="s">
        <v>862</v>
      </c>
      <c r="C450" s="195">
        <v>6.9842606802101475E-4</v>
      </c>
      <c r="D450" s="216">
        <v>9.8099999999999993E-3</v>
      </c>
      <c r="E450" s="195">
        <f t="shared" si="12"/>
        <v>6.8515597272861539E-6</v>
      </c>
      <c r="F450" s="216">
        <v>0.14224999999999999</v>
      </c>
      <c r="G450" s="196">
        <f t="shared" si="13"/>
        <v>9.9351108175989343E-5</v>
      </c>
    </row>
    <row r="451" spans="1:7">
      <c r="A451" s="193" t="s">
        <v>1129</v>
      </c>
      <c r="B451" s="194" t="s">
        <v>1130</v>
      </c>
      <c r="C451" s="195">
        <v>5.8447328290104771E-4</v>
      </c>
      <c r="D451" s="216">
        <v>3.3502999999999998E-2</v>
      </c>
      <c r="E451" s="195">
        <f t="shared" si="12"/>
        <v>1.95816083970338E-5</v>
      </c>
      <c r="F451" s="216">
        <v>8.1930000000000003E-2</v>
      </c>
      <c r="G451" s="196">
        <f t="shared" si="13"/>
        <v>4.7885896068082839E-5</v>
      </c>
    </row>
    <row r="452" spans="1:7">
      <c r="A452" s="193" t="s">
        <v>1114</v>
      </c>
      <c r="B452" s="194" t="s">
        <v>863</v>
      </c>
      <c r="C452" s="195">
        <v>1.9584829049952441E-4</v>
      </c>
      <c r="D452" s="216" t="s">
        <v>108</v>
      </c>
      <c r="E452" s="195" t="str">
        <f t="shared" si="12"/>
        <v>n/a</v>
      </c>
      <c r="F452" s="216" t="s">
        <v>108</v>
      </c>
      <c r="G452" s="196" t="str">
        <f t="shared" si="13"/>
        <v>n/a</v>
      </c>
    </row>
    <row r="453" spans="1:7">
      <c r="A453" s="193" t="s">
        <v>864</v>
      </c>
      <c r="B453" s="194" t="s">
        <v>865</v>
      </c>
      <c r="C453" s="195">
        <v>4.9786433703187408E-4</v>
      </c>
      <c r="D453" s="216">
        <v>2.2043E-2</v>
      </c>
      <c r="E453" s="195">
        <f t="shared" si="12"/>
        <v>1.0974423581193601E-5</v>
      </c>
      <c r="F453" s="216">
        <v>0.153</v>
      </c>
      <c r="G453" s="196">
        <f t="shared" si="13"/>
        <v>7.6173243565876727E-5</v>
      </c>
    </row>
    <row r="454" spans="1:7">
      <c r="A454" s="193" t="s">
        <v>866</v>
      </c>
      <c r="B454" s="194" t="s">
        <v>867</v>
      </c>
      <c r="C454" s="195">
        <v>4.6738332454289677E-4</v>
      </c>
      <c r="D454" s="216">
        <v>2.3696999999999999E-2</v>
      </c>
      <c r="E454" s="195">
        <f t="shared" si="12"/>
        <v>1.1075582641693025E-5</v>
      </c>
      <c r="F454" s="216">
        <v>6.5600000000000006E-2</v>
      </c>
      <c r="G454" s="196">
        <f t="shared" si="13"/>
        <v>3.066034609001403E-5</v>
      </c>
    </row>
    <row r="455" spans="1:7">
      <c r="A455" s="193" t="s">
        <v>795</v>
      </c>
      <c r="B455" s="194" t="s">
        <v>868</v>
      </c>
      <c r="C455" s="195">
        <v>1.6356788071604265E-2</v>
      </c>
      <c r="D455" s="216" t="s">
        <v>108</v>
      </c>
      <c r="E455" s="195" t="str">
        <f t="shared" si="12"/>
        <v>n/a</v>
      </c>
      <c r="F455" s="216">
        <v>0.18224000000000001</v>
      </c>
      <c r="G455" s="196">
        <f t="shared" si="13"/>
        <v>2.9808610581691613E-3</v>
      </c>
    </row>
    <row r="456" spans="1:7">
      <c r="A456" s="193" t="s">
        <v>871</v>
      </c>
      <c r="B456" s="194" t="s">
        <v>872</v>
      </c>
      <c r="C456" s="195">
        <v>1.2001967253842424E-3</v>
      </c>
      <c r="D456" s="216">
        <v>2.0015999999999999E-2</v>
      </c>
      <c r="E456" s="195">
        <f t="shared" si="12"/>
        <v>2.4023137655290995E-5</v>
      </c>
      <c r="F456" s="216">
        <v>9.2460000000000001E-2</v>
      </c>
      <c r="G456" s="196">
        <f t="shared" si="13"/>
        <v>1.1097018922902705E-4</v>
      </c>
    </row>
    <row r="457" spans="1:7">
      <c r="A457" s="193" t="s">
        <v>869</v>
      </c>
      <c r="B457" s="194" t="s">
        <v>870</v>
      </c>
      <c r="C457" s="195">
        <v>5.3347455946688052E-4</v>
      </c>
      <c r="D457" s="216">
        <v>2.1600000000000002E-4</v>
      </c>
      <c r="E457" s="195">
        <f t="shared" si="12"/>
        <v>1.1523050484484621E-7</v>
      </c>
      <c r="F457" s="216">
        <v>0.10800000000000001</v>
      </c>
      <c r="G457" s="196">
        <f t="shared" si="13"/>
        <v>5.7615252422423102E-5</v>
      </c>
    </row>
    <row r="458" spans="1:7">
      <c r="A458" s="193" t="s">
        <v>873</v>
      </c>
      <c r="B458" s="194" t="s">
        <v>874</v>
      </c>
      <c r="C458" s="195">
        <v>1.0261291942465424E-3</v>
      </c>
      <c r="D458" s="216">
        <v>2.0929000000000003E-2</v>
      </c>
      <c r="E458" s="195">
        <f t="shared" si="12"/>
        <v>2.1475857906385889E-5</v>
      </c>
      <c r="F458" s="216">
        <v>0.10173</v>
      </c>
      <c r="G458" s="196">
        <f t="shared" si="13"/>
        <v>1.0438812293070077E-4</v>
      </c>
    </row>
    <row r="459" spans="1:7">
      <c r="A459" s="193" t="s">
        <v>875</v>
      </c>
      <c r="B459" s="194" t="s">
        <v>876</v>
      </c>
      <c r="C459" s="195">
        <v>2.4955119074026341E-4</v>
      </c>
      <c r="D459" s="216" t="s">
        <v>108</v>
      </c>
      <c r="E459" s="195" t="str">
        <f t="shared" si="12"/>
        <v>n/a</v>
      </c>
      <c r="F459" s="216">
        <v>0.18288000000000001</v>
      </c>
      <c r="G459" s="196">
        <f t="shared" si="13"/>
        <v>4.5637921762579374E-5</v>
      </c>
    </row>
    <row r="460" spans="1:7">
      <c r="A460" s="193" t="s">
        <v>877</v>
      </c>
      <c r="B460" s="194" t="s">
        <v>878</v>
      </c>
      <c r="C460" s="195">
        <v>1.0445260409180054E-2</v>
      </c>
      <c r="D460" s="216">
        <v>5.5969999999999995E-3</v>
      </c>
      <c r="E460" s="195">
        <f t="shared" si="12"/>
        <v>5.8462122510180755E-5</v>
      </c>
      <c r="F460" s="216">
        <v>0.18174999999999999</v>
      </c>
      <c r="G460" s="196">
        <f t="shared" si="13"/>
        <v>1.8984260793684748E-3</v>
      </c>
    </row>
    <row r="461" spans="1:7">
      <c r="A461" s="193" t="s">
        <v>879</v>
      </c>
      <c r="B461" s="194" t="s">
        <v>880</v>
      </c>
      <c r="C461" s="195">
        <v>4.4660659202786537E-4</v>
      </c>
      <c r="D461" s="216">
        <v>3.6833999999999999E-2</v>
      </c>
      <c r="E461" s="195">
        <f t="shared" si="12"/>
        <v>1.6450307210754391E-5</v>
      </c>
      <c r="F461" s="216" t="s">
        <v>108</v>
      </c>
      <c r="G461" s="196" t="str">
        <f t="shared" si="13"/>
        <v>n/a</v>
      </c>
    </row>
    <row r="462" spans="1:7">
      <c r="A462" s="193" t="s">
        <v>881</v>
      </c>
      <c r="B462" s="194" t="s">
        <v>882</v>
      </c>
      <c r="C462" s="195">
        <v>5.6194940943388248E-4</v>
      </c>
      <c r="D462" s="216">
        <v>1.0517E-2</v>
      </c>
      <c r="E462" s="195">
        <f t="shared" si="12"/>
        <v>5.9100219390161421E-6</v>
      </c>
      <c r="F462" s="216">
        <v>8.5999999999999993E-2</v>
      </c>
      <c r="G462" s="196">
        <f t="shared" si="13"/>
        <v>4.8327649211313892E-5</v>
      </c>
    </row>
    <row r="463" spans="1:7">
      <c r="A463" s="193" t="s">
        <v>883</v>
      </c>
      <c r="B463" s="194" t="s">
        <v>884</v>
      </c>
      <c r="C463" s="195">
        <v>1.4127721694676904E-3</v>
      </c>
      <c r="D463" s="216">
        <v>2.3008999999999998E-2</v>
      </c>
      <c r="E463" s="195">
        <f t="shared" si="12"/>
        <v>3.2506474847282083E-5</v>
      </c>
      <c r="F463" s="216" t="s">
        <v>108</v>
      </c>
      <c r="G463" s="196" t="str">
        <f t="shared" si="13"/>
        <v>n/a</v>
      </c>
    </row>
    <row r="464" spans="1:7">
      <c r="A464" s="193" t="s">
        <v>885</v>
      </c>
      <c r="B464" s="194" t="s">
        <v>886</v>
      </c>
      <c r="C464" s="195">
        <v>4.3360782686803782E-4</v>
      </c>
      <c r="D464" s="216">
        <v>1.3644E-2</v>
      </c>
      <c r="E464" s="195">
        <f t="shared" si="12"/>
        <v>5.916145189787508E-6</v>
      </c>
      <c r="F464" s="216">
        <v>0.13541999999999998</v>
      </c>
      <c r="G464" s="196">
        <f t="shared" si="13"/>
        <v>5.8719171914469678E-5</v>
      </c>
    </row>
    <row r="465" spans="1:7">
      <c r="A465" s="193" t="s">
        <v>1068</v>
      </c>
      <c r="B465" s="194" t="s">
        <v>1069</v>
      </c>
      <c r="C465" s="195">
        <v>6.4464245102476903E-4</v>
      </c>
      <c r="D465" s="216">
        <v>1.2832E-2</v>
      </c>
      <c r="E465" s="195">
        <f t="shared" si="12"/>
        <v>8.2720519315498364E-6</v>
      </c>
      <c r="F465" s="216">
        <v>0.1215</v>
      </c>
      <c r="G465" s="196">
        <f t="shared" si="13"/>
        <v>7.8324057799509432E-5</v>
      </c>
    </row>
    <row r="466" spans="1:7">
      <c r="A466" s="193" t="s">
        <v>1137</v>
      </c>
      <c r="B466" s="194" t="s">
        <v>1138</v>
      </c>
      <c r="C466" s="195">
        <v>0</v>
      </c>
      <c r="D466" s="216" t="s">
        <v>108</v>
      </c>
      <c r="E466" s="195" t="str">
        <f t="shared" si="12"/>
        <v>n/a</v>
      </c>
      <c r="F466" s="216" t="s">
        <v>108</v>
      </c>
      <c r="G466" s="196" t="str">
        <f t="shared" si="13"/>
        <v>n/a</v>
      </c>
    </row>
    <row r="467" spans="1:7">
      <c r="A467" s="193" t="s">
        <v>887</v>
      </c>
      <c r="B467" s="194" t="s">
        <v>888</v>
      </c>
      <c r="C467" s="195">
        <v>6.0146236375303343E-4</v>
      </c>
      <c r="D467" s="216" t="s">
        <v>108</v>
      </c>
      <c r="E467" s="195" t="str">
        <f t="shared" ref="E467:E523" si="14">IFERROR(D467*C467,"n/a")</f>
        <v>n/a</v>
      </c>
      <c r="F467" s="216">
        <v>0.11945</v>
      </c>
      <c r="G467" s="196">
        <f t="shared" ref="G467:G523" si="15">IFERROR(C467*F467, "n/a")</f>
        <v>7.184467935029985E-5</v>
      </c>
    </row>
    <row r="468" spans="1:7">
      <c r="A468" s="193" t="s">
        <v>1131</v>
      </c>
      <c r="B468" s="194" t="s">
        <v>1132</v>
      </c>
      <c r="C468" s="195">
        <v>4.6884781759816684E-4</v>
      </c>
      <c r="D468" s="216" t="s">
        <v>108</v>
      </c>
      <c r="E468" s="195" t="str">
        <f t="shared" si="14"/>
        <v>n/a</v>
      </c>
      <c r="F468" s="216">
        <v>0.1</v>
      </c>
      <c r="G468" s="196">
        <f t="shared" si="15"/>
        <v>4.6884781759816685E-5</v>
      </c>
    </row>
    <row r="469" spans="1:7">
      <c r="A469" s="193" t="s">
        <v>889</v>
      </c>
      <c r="B469" s="194" t="s">
        <v>890</v>
      </c>
      <c r="C469" s="195">
        <v>4.2387395718749275E-4</v>
      </c>
      <c r="D469" s="216">
        <v>1.3429999999999999E-2</v>
      </c>
      <c r="E469" s="195">
        <f t="shared" si="14"/>
        <v>5.6926272450280274E-6</v>
      </c>
      <c r="F469" s="216">
        <v>0.13025</v>
      </c>
      <c r="G469" s="196">
        <f t="shared" si="15"/>
        <v>5.5209582923670935E-5</v>
      </c>
    </row>
    <row r="470" spans="1:7">
      <c r="A470" s="193" t="s">
        <v>891</v>
      </c>
      <c r="B470" s="194" t="s">
        <v>892</v>
      </c>
      <c r="C470" s="195">
        <v>6.3829766193129029E-4</v>
      </c>
      <c r="D470" s="216">
        <v>3.0157E-2</v>
      </c>
      <c r="E470" s="195">
        <f t="shared" si="14"/>
        <v>1.924914259086192E-5</v>
      </c>
      <c r="F470" s="216">
        <v>5.9429999999999997E-2</v>
      </c>
      <c r="G470" s="196">
        <f t="shared" si="15"/>
        <v>3.7934030048576582E-5</v>
      </c>
    </row>
    <row r="471" spans="1:7">
      <c r="A471" s="193" t="s">
        <v>893</v>
      </c>
      <c r="B471" s="194" t="s">
        <v>894</v>
      </c>
      <c r="C471" s="195">
        <v>6.4634143878360172E-4</v>
      </c>
      <c r="D471" s="216">
        <v>4.6510999999999997E-2</v>
      </c>
      <c r="E471" s="195">
        <f t="shared" si="14"/>
        <v>3.0061986659264099E-5</v>
      </c>
      <c r="F471" s="216">
        <v>4.3550000000000005E-2</v>
      </c>
      <c r="G471" s="196">
        <f t="shared" si="15"/>
        <v>2.8148169659025858E-5</v>
      </c>
    </row>
    <row r="472" spans="1:7">
      <c r="A472" s="193" t="s">
        <v>895</v>
      </c>
      <c r="B472" s="194" t="s">
        <v>896</v>
      </c>
      <c r="C472" s="195">
        <v>5.340008147881744E-4</v>
      </c>
      <c r="D472" s="216">
        <v>5.3220999999999997E-2</v>
      </c>
      <c r="E472" s="195">
        <f t="shared" si="14"/>
        <v>2.8420057363841429E-5</v>
      </c>
      <c r="F472" s="216">
        <v>-2.443E-2</v>
      </c>
      <c r="G472" s="196">
        <f t="shared" si="15"/>
        <v>-1.3045639905275101E-5</v>
      </c>
    </row>
    <row r="473" spans="1:7">
      <c r="A473" s="193" t="s">
        <v>897</v>
      </c>
      <c r="B473" s="194" t="s">
        <v>898</v>
      </c>
      <c r="C473" s="195">
        <v>5.3402429500769614E-4</v>
      </c>
      <c r="D473" s="216">
        <v>3.2185999999999999E-2</v>
      </c>
      <c r="E473" s="195">
        <f t="shared" si="14"/>
        <v>1.7188105959117706E-5</v>
      </c>
      <c r="F473" s="216">
        <v>6.5000000000000002E-2</v>
      </c>
      <c r="G473" s="196">
        <f t="shared" si="15"/>
        <v>3.471157917550025E-5</v>
      </c>
    </row>
    <row r="474" spans="1:7">
      <c r="A474" s="193" t="s">
        <v>1070</v>
      </c>
      <c r="B474" s="194" t="s">
        <v>1071</v>
      </c>
      <c r="C474" s="195">
        <v>8.3313173527137707E-4</v>
      </c>
      <c r="D474" s="216" t="s">
        <v>108</v>
      </c>
      <c r="E474" s="195" t="str">
        <f t="shared" si="14"/>
        <v>n/a</v>
      </c>
      <c r="F474" s="216">
        <v>0.13367000000000001</v>
      </c>
      <c r="G474" s="196">
        <f t="shared" si="15"/>
        <v>1.1136471905372498E-4</v>
      </c>
    </row>
    <row r="475" spans="1:7">
      <c r="A475" s="193" t="s">
        <v>899</v>
      </c>
      <c r="B475" s="194" t="s">
        <v>900</v>
      </c>
      <c r="C475" s="195">
        <v>6.6545897570202716E-4</v>
      </c>
      <c r="D475" s="216">
        <v>3.4165000000000001E-2</v>
      </c>
      <c r="E475" s="195">
        <f t="shared" si="14"/>
        <v>2.2735405904859757E-5</v>
      </c>
      <c r="F475" s="216">
        <v>3.517E-2</v>
      </c>
      <c r="G475" s="196">
        <f t="shared" si="15"/>
        <v>2.3404192175440297E-5</v>
      </c>
    </row>
    <row r="476" spans="1:7">
      <c r="A476" s="193" t="s">
        <v>427</v>
      </c>
      <c r="B476" s="194" t="s">
        <v>428</v>
      </c>
      <c r="C476" s="195">
        <v>6.193751526727671E-3</v>
      </c>
      <c r="D476" s="216">
        <v>3.3183999999999998E-2</v>
      </c>
      <c r="E476" s="195">
        <f t="shared" si="14"/>
        <v>2.0553345066293103E-4</v>
      </c>
      <c r="F476" s="216">
        <v>6.7169999999999994E-2</v>
      </c>
      <c r="G476" s="196">
        <f t="shared" si="15"/>
        <v>4.160342900502976E-4</v>
      </c>
    </row>
    <row r="477" spans="1:7">
      <c r="A477" s="193" t="s">
        <v>1100</v>
      </c>
      <c r="B477" s="194" t="s">
        <v>1101</v>
      </c>
      <c r="C477" s="195">
        <v>4.1183161407391924E-4</v>
      </c>
      <c r="D477" s="216" t="s">
        <v>108</v>
      </c>
      <c r="E477" s="195" t="str">
        <f t="shared" si="14"/>
        <v>n/a</v>
      </c>
      <c r="F477" s="216" t="s">
        <v>108</v>
      </c>
      <c r="G477" s="196" t="str">
        <f t="shared" si="15"/>
        <v>n/a</v>
      </c>
    </row>
    <row r="478" spans="1:7">
      <c r="A478" s="193" t="s">
        <v>901</v>
      </c>
      <c r="B478" s="194" t="s">
        <v>902</v>
      </c>
      <c r="C478" s="195">
        <v>5.7071520528881824E-4</v>
      </c>
      <c r="D478" s="216">
        <v>1.4654E-2</v>
      </c>
      <c r="E478" s="195">
        <f t="shared" si="14"/>
        <v>8.3632606183023426E-6</v>
      </c>
      <c r="F478" s="216">
        <v>9.6280000000000004E-2</v>
      </c>
      <c r="G478" s="196">
        <f t="shared" si="15"/>
        <v>5.4948459965207425E-5</v>
      </c>
    </row>
    <row r="479" spans="1:7">
      <c r="A479" s="193" t="s">
        <v>1072</v>
      </c>
      <c r="B479" s="194" t="s">
        <v>1073</v>
      </c>
      <c r="C479" s="195">
        <v>3.970265630191617E-4</v>
      </c>
      <c r="D479" s="216">
        <v>2.8199000000000002E-2</v>
      </c>
      <c r="E479" s="195">
        <f t="shared" si="14"/>
        <v>1.1195752050577341E-5</v>
      </c>
      <c r="F479" s="216">
        <v>5.3370000000000001E-2</v>
      </c>
      <c r="G479" s="196">
        <f t="shared" si="15"/>
        <v>2.1189307668332661E-5</v>
      </c>
    </row>
    <row r="480" spans="1:7">
      <c r="A480" s="193" t="s">
        <v>903</v>
      </c>
      <c r="B480" s="194" t="s">
        <v>904</v>
      </c>
      <c r="C480" s="195">
        <v>3.6407038567468281E-4</v>
      </c>
      <c r="D480" s="216">
        <v>3.2261000000000005E-2</v>
      </c>
      <c r="E480" s="195">
        <f t="shared" si="14"/>
        <v>1.1745274712250943E-5</v>
      </c>
      <c r="F480" s="216">
        <v>5.0300000000000004E-2</v>
      </c>
      <c r="G480" s="196">
        <f t="shared" si="15"/>
        <v>1.8312740399436548E-5</v>
      </c>
    </row>
    <row r="481" spans="1:7">
      <c r="A481" s="193" t="s">
        <v>1074</v>
      </c>
      <c r="B481" s="194" t="s">
        <v>1075</v>
      </c>
      <c r="C481" s="195">
        <v>5.8806681684446711E-4</v>
      </c>
      <c r="D481" s="216">
        <v>1.7198000000000001E-2</v>
      </c>
      <c r="E481" s="195">
        <f t="shared" si="14"/>
        <v>1.0113573116091146E-5</v>
      </c>
      <c r="F481" s="216">
        <v>3.7000000000000005E-2</v>
      </c>
      <c r="G481" s="196">
        <f t="shared" si="15"/>
        <v>2.1758472223245286E-5</v>
      </c>
    </row>
    <row r="482" spans="1:7">
      <c r="A482" s="193" t="s">
        <v>395</v>
      </c>
      <c r="B482" s="194" t="s">
        <v>905</v>
      </c>
      <c r="C482" s="195">
        <v>1.4331944087584039E-3</v>
      </c>
      <c r="D482" s="216">
        <v>7.8569999999999994E-3</v>
      </c>
      <c r="E482" s="195">
        <f t="shared" si="14"/>
        <v>1.1260608469614779E-5</v>
      </c>
      <c r="F482" s="216">
        <v>9.9499999999999991E-2</v>
      </c>
      <c r="G482" s="196">
        <f t="shared" si="15"/>
        <v>1.4260284367146117E-4</v>
      </c>
    </row>
    <row r="483" spans="1:7">
      <c r="A483" s="193" t="s">
        <v>906</v>
      </c>
      <c r="B483" s="194" t="s">
        <v>907</v>
      </c>
      <c r="C483" s="195">
        <v>3.9682133525388699E-4</v>
      </c>
      <c r="D483" s="216">
        <v>3.1477999999999999E-2</v>
      </c>
      <c r="E483" s="195">
        <f t="shared" si="14"/>
        <v>1.2491141991121854E-5</v>
      </c>
      <c r="F483" s="216">
        <v>5.8600000000000006E-2</v>
      </c>
      <c r="G483" s="196">
        <f t="shared" si="15"/>
        <v>2.325373024587778E-5</v>
      </c>
    </row>
    <row r="484" spans="1:7">
      <c r="A484" s="193" t="s">
        <v>908</v>
      </c>
      <c r="B484" s="194" t="s">
        <v>909</v>
      </c>
      <c r="C484" s="195">
        <v>5.0943240814918804E-4</v>
      </c>
      <c r="D484" s="216">
        <v>8.071E-3</v>
      </c>
      <c r="E484" s="195">
        <f t="shared" si="14"/>
        <v>4.1116289661720968E-6</v>
      </c>
      <c r="F484" s="216">
        <v>0.1346</v>
      </c>
      <c r="G484" s="196">
        <f t="shared" si="15"/>
        <v>6.8569602136880708E-5</v>
      </c>
    </row>
    <row r="485" spans="1:7">
      <c r="A485" s="193" t="s">
        <v>910</v>
      </c>
      <c r="B485" s="194" t="s">
        <v>911</v>
      </c>
      <c r="C485" s="195">
        <v>9.0492396655516432E-4</v>
      </c>
      <c r="D485" s="216">
        <v>2.9005E-2</v>
      </c>
      <c r="E485" s="195">
        <f t="shared" si="14"/>
        <v>2.6247319649932542E-5</v>
      </c>
      <c r="F485" s="216">
        <v>0.13544999999999999</v>
      </c>
      <c r="G485" s="196">
        <f t="shared" si="15"/>
        <v>1.22571951269897E-4</v>
      </c>
    </row>
    <row r="486" spans="1:7">
      <c r="A486" s="193" t="s">
        <v>912</v>
      </c>
      <c r="B486" s="194" t="s">
        <v>913</v>
      </c>
      <c r="C486" s="195">
        <v>5.124196088933747E-4</v>
      </c>
      <c r="D486" s="216" t="s">
        <v>108</v>
      </c>
      <c r="E486" s="195" t="str">
        <f t="shared" si="14"/>
        <v>n/a</v>
      </c>
      <c r="F486" s="216">
        <v>7.8570000000000001E-2</v>
      </c>
      <c r="G486" s="196">
        <f t="shared" si="15"/>
        <v>4.0260808670752449E-5</v>
      </c>
    </row>
    <row r="487" spans="1:7">
      <c r="A487" s="193" t="s">
        <v>914</v>
      </c>
      <c r="B487" s="194" t="s">
        <v>915</v>
      </c>
      <c r="C487" s="195">
        <v>2.978463437335697E-4</v>
      </c>
      <c r="D487" s="216">
        <v>1.6147999999999999E-2</v>
      </c>
      <c r="E487" s="195">
        <f t="shared" si="14"/>
        <v>4.8096227586096836E-6</v>
      </c>
      <c r="F487" s="216">
        <v>0.11007</v>
      </c>
      <c r="G487" s="196">
        <f t="shared" si="15"/>
        <v>3.2783947054754017E-5</v>
      </c>
    </row>
    <row r="488" spans="1:7">
      <c r="A488" s="193" t="s">
        <v>916</v>
      </c>
      <c r="B488" s="194" t="s">
        <v>917</v>
      </c>
      <c r="C488" s="195">
        <v>1.9294272702726622E-3</v>
      </c>
      <c r="D488" s="216" t="s">
        <v>108</v>
      </c>
      <c r="E488" s="195" t="str">
        <f t="shared" si="14"/>
        <v>n/a</v>
      </c>
      <c r="F488" s="216">
        <v>0.64329999999999998</v>
      </c>
      <c r="G488" s="196">
        <f t="shared" si="15"/>
        <v>1.2412005629664036E-3</v>
      </c>
    </row>
    <row r="489" spans="1:7">
      <c r="A489" s="193" t="s">
        <v>918</v>
      </c>
      <c r="B489" s="194" t="s">
        <v>919</v>
      </c>
      <c r="C489" s="195">
        <v>1.5536158601962686E-2</v>
      </c>
      <c r="D489" s="216" t="s">
        <v>108</v>
      </c>
      <c r="E489" s="195" t="str">
        <f t="shared" si="14"/>
        <v>n/a</v>
      </c>
      <c r="F489" s="216">
        <v>0.16864999999999999</v>
      </c>
      <c r="G489" s="196">
        <f t="shared" si="15"/>
        <v>2.620173148221007E-3</v>
      </c>
    </row>
    <row r="490" spans="1:7">
      <c r="A490" s="193" t="s">
        <v>920</v>
      </c>
      <c r="B490" s="194" t="s">
        <v>921</v>
      </c>
      <c r="C490" s="195">
        <v>5.3027906700871621E-4</v>
      </c>
      <c r="D490" s="216" t="s">
        <v>108</v>
      </c>
      <c r="E490" s="195" t="str">
        <f t="shared" si="14"/>
        <v>n/a</v>
      </c>
      <c r="F490" s="216">
        <v>0.23519999999999999</v>
      </c>
      <c r="G490" s="196">
        <f t="shared" si="15"/>
        <v>1.2472163656045005E-4</v>
      </c>
    </row>
    <row r="491" spans="1:7">
      <c r="A491" s="193" t="s">
        <v>997</v>
      </c>
      <c r="B491" s="194" t="s">
        <v>998</v>
      </c>
      <c r="C491" s="195">
        <v>5.2109741434623472E-4</v>
      </c>
      <c r="D491" s="216">
        <v>2.9573000000000002E-2</v>
      </c>
      <c r="E491" s="195">
        <f t="shared" si="14"/>
        <v>1.5410413834461199E-5</v>
      </c>
      <c r="F491" s="216">
        <v>6.565E-2</v>
      </c>
      <c r="G491" s="196">
        <f t="shared" si="15"/>
        <v>3.4210045251830311E-5</v>
      </c>
    </row>
    <row r="492" spans="1:7">
      <c r="A492" s="193" t="s">
        <v>1115</v>
      </c>
      <c r="B492" s="194" t="s">
        <v>1116</v>
      </c>
      <c r="C492" s="195">
        <v>7.9060338106880083E-4</v>
      </c>
      <c r="D492" s="216" t="s">
        <v>108</v>
      </c>
      <c r="E492" s="195" t="str">
        <f t="shared" si="14"/>
        <v>n/a</v>
      </c>
      <c r="F492" s="216">
        <v>0.36</v>
      </c>
      <c r="G492" s="196">
        <f t="shared" si="15"/>
        <v>2.846172171847683E-4</v>
      </c>
    </row>
    <row r="493" spans="1:7">
      <c r="A493" s="193" t="s">
        <v>924</v>
      </c>
      <c r="B493" s="194" t="s">
        <v>925</v>
      </c>
      <c r="C493" s="195">
        <v>1.5660401858964812E-3</v>
      </c>
      <c r="D493" s="216">
        <v>2.4209000000000001E-2</v>
      </c>
      <c r="E493" s="195">
        <f t="shared" si="14"/>
        <v>3.7912266860367916E-5</v>
      </c>
      <c r="F493" s="216">
        <v>0.17809999999999998</v>
      </c>
      <c r="G493" s="196">
        <f t="shared" si="15"/>
        <v>2.7891175710816329E-4</v>
      </c>
    </row>
    <row r="494" spans="1:7">
      <c r="A494" s="193" t="s">
        <v>922</v>
      </c>
      <c r="B494" s="194" t="s">
        <v>923</v>
      </c>
      <c r="C494" s="195">
        <v>9.5099578761711947E-4</v>
      </c>
      <c r="D494" s="216" t="s">
        <v>108</v>
      </c>
      <c r="E494" s="195" t="str">
        <f t="shared" si="14"/>
        <v>n/a</v>
      </c>
      <c r="F494" s="216">
        <v>0.14554999999999998</v>
      </c>
      <c r="G494" s="196">
        <f t="shared" si="15"/>
        <v>1.3841743688767174E-4</v>
      </c>
    </row>
    <row r="495" spans="1:7">
      <c r="A495" s="193" t="s">
        <v>926</v>
      </c>
      <c r="B495" s="194" t="s">
        <v>927</v>
      </c>
      <c r="C495" s="195">
        <v>1.0634777144086865E-4</v>
      </c>
      <c r="D495" s="216">
        <v>1.4706000000000002E-2</v>
      </c>
      <c r="E495" s="195">
        <f t="shared" si="14"/>
        <v>1.5639503268094147E-6</v>
      </c>
      <c r="F495" s="216">
        <v>0.26300000000000001</v>
      </c>
      <c r="G495" s="196">
        <f t="shared" si="15"/>
        <v>2.7969463888948457E-5</v>
      </c>
    </row>
    <row r="496" spans="1:7">
      <c r="A496" s="193" t="s">
        <v>928</v>
      </c>
      <c r="B496" s="194" t="s">
        <v>929</v>
      </c>
      <c r="C496" s="195">
        <v>1.1640462275752733E-3</v>
      </c>
      <c r="D496" s="216" t="s">
        <v>108</v>
      </c>
      <c r="E496" s="195" t="str">
        <f t="shared" si="14"/>
        <v>n/a</v>
      </c>
      <c r="F496" s="216">
        <v>0.1527</v>
      </c>
      <c r="G496" s="196">
        <f t="shared" si="15"/>
        <v>1.7774985895074424E-4</v>
      </c>
    </row>
    <row r="497" spans="1:7">
      <c r="A497" s="193" t="s">
        <v>999</v>
      </c>
      <c r="B497" s="194" t="s">
        <v>1000</v>
      </c>
      <c r="C497" s="195">
        <v>4.2921236957119358E-4</v>
      </c>
      <c r="D497" s="216">
        <v>3.4327999999999997E-2</v>
      </c>
      <c r="E497" s="195">
        <f t="shared" si="14"/>
        <v>1.4734002222639932E-5</v>
      </c>
      <c r="F497" s="216">
        <v>5.6500000000000002E-2</v>
      </c>
      <c r="G497" s="196">
        <f t="shared" si="15"/>
        <v>2.4250498880772437E-5</v>
      </c>
    </row>
    <row r="498" spans="1:7">
      <c r="A498" s="193" t="s">
        <v>930</v>
      </c>
      <c r="B498" s="194" t="s">
        <v>931</v>
      </c>
      <c r="C498" s="195">
        <v>3.0548257153697014E-4</v>
      </c>
      <c r="D498" s="216">
        <v>5.3536E-2</v>
      </c>
      <c r="E498" s="195">
        <f t="shared" si="14"/>
        <v>1.6354314949803233E-5</v>
      </c>
      <c r="F498" s="216">
        <v>6.7229999999999998E-2</v>
      </c>
      <c r="G498" s="196">
        <f t="shared" si="15"/>
        <v>2.0537593284430501E-5</v>
      </c>
    </row>
    <row r="499" spans="1:7">
      <c r="A499" s="193" t="s">
        <v>932</v>
      </c>
      <c r="B499" s="194" t="s">
        <v>933</v>
      </c>
      <c r="C499" s="195">
        <v>4.4909580944789228E-4</v>
      </c>
      <c r="D499" s="216">
        <v>1.0551999999999999E-2</v>
      </c>
      <c r="E499" s="195">
        <f t="shared" si="14"/>
        <v>4.7388589812941591E-6</v>
      </c>
      <c r="F499" s="216">
        <v>0.14074999999999999</v>
      </c>
      <c r="G499" s="196">
        <f t="shared" si="15"/>
        <v>6.321023517979083E-5</v>
      </c>
    </row>
    <row r="500" spans="1:7">
      <c r="A500" s="193" t="s">
        <v>934</v>
      </c>
      <c r="B500" s="194" t="s">
        <v>935</v>
      </c>
      <c r="C500" s="195">
        <v>2.1744776414064332E-4</v>
      </c>
      <c r="D500" s="216" t="s">
        <v>108</v>
      </c>
      <c r="E500" s="195" t="str">
        <f t="shared" si="14"/>
        <v>n/a</v>
      </c>
      <c r="F500" s="216">
        <v>0.14510000000000001</v>
      </c>
      <c r="G500" s="196">
        <f t="shared" si="15"/>
        <v>3.1551670576807349E-5</v>
      </c>
    </row>
    <row r="501" spans="1:7">
      <c r="A501" s="193" t="s">
        <v>936</v>
      </c>
      <c r="B501" s="194" t="s">
        <v>937</v>
      </c>
      <c r="C501" s="195">
        <v>4.0727499479882075E-3</v>
      </c>
      <c r="D501" s="216" t="s">
        <v>108</v>
      </c>
      <c r="E501" s="195" t="str">
        <f t="shared" si="14"/>
        <v>n/a</v>
      </c>
      <c r="F501" s="216">
        <v>0.18926999999999999</v>
      </c>
      <c r="G501" s="196">
        <f t="shared" si="15"/>
        <v>7.7084938265572806E-4</v>
      </c>
    </row>
    <row r="502" spans="1:7">
      <c r="A502" s="193" t="s">
        <v>938</v>
      </c>
      <c r="B502" s="194" t="s">
        <v>939</v>
      </c>
      <c r="C502" s="195">
        <v>3.693855442467306E-4</v>
      </c>
      <c r="D502" s="216">
        <v>3.9809000000000004E-2</v>
      </c>
      <c r="E502" s="195">
        <f t="shared" si="14"/>
        <v>1.4704869130918099E-5</v>
      </c>
      <c r="F502" s="216">
        <v>0.13063</v>
      </c>
      <c r="G502" s="196">
        <f t="shared" si="15"/>
        <v>4.8252833644950419E-5</v>
      </c>
    </row>
    <row r="503" spans="1:7">
      <c r="A503" s="193" t="s">
        <v>1001</v>
      </c>
      <c r="B503" s="194" t="s">
        <v>1002</v>
      </c>
      <c r="C503" s="195">
        <v>3.2088562257123315E-4</v>
      </c>
      <c r="D503" s="216" t="s">
        <v>108</v>
      </c>
      <c r="E503" s="195" t="str">
        <f t="shared" si="14"/>
        <v>n/a</v>
      </c>
      <c r="F503" s="216">
        <v>-0.12710000000000002</v>
      </c>
      <c r="G503" s="196">
        <f t="shared" si="15"/>
        <v>-4.0784562628803736E-5</v>
      </c>
    </row>
    <row r="504" spans="1:7">
      <c r="A504" s="193" t="s">
        <v>940</v>
      </c>
      <c r="B504" s="194" t="s">
        <v>941</v>
      </c>
      <c r="C504" s="195">
        <v>1.2135003311125919E-3</v>
      </c>
      <c r="D504" s="216" t="s">
        <v>108</v>
      </c>
      <c r="E504" s="195" t="str">
        <f t="shared" si="14"/>
        <v>n/a</v>
      </c>
      <c r="F504" s="216">
        <v>0.16342999999999999</v>
      </c>
      <c r="G504" s="196">
        <f t="shared" si="15"/>
        <v>1.983223591137309E-4</v>
      </c>
    </row>
    <row r="505" spans="1:7">
      <c r="A505" s="193" t="s">
        <v>1076</v>
      </c>
      <c r="B505" s="194" t="s">
        <v>1077</v>
      </c>
      <c r="C505" s="195">
        <v>3.6562684497955293E-4</v>
      </c>
      <c r="D505" s="216">
        <v>2.2759999999999999E-2</v>
      </c>
      <c r="E505" s="195">
        <f t="shared" si="14"/>
        <v>8.3216669917346237E-6</v>
      </c>
      <c r="F505" s="216">
        <v>0.1</v>
      </c>
      <c r="G505" s="196">
        <f t="shared" si="15"/>
        <v>3.6562684497955292E-5</v>
      </c>
    </row>
    <row r="506" spans="1:7">
      <c r="A506" s="193" t="s">
        <v>1139</v>
      </c>
      <c r="B506" s="194" t="s">
        <v>1140</v>
      </c>
      <c r="C506" s="195">
        <v>6.2738042530242444E-4</v>
      </c>
      <c r="D506" s="216" t="s">
        <v>108</v>
      </c>
      <c r="E506" s="195" t="str">
        <f t="shared" si="14"/>
        <v>n/a</v>
      </c>
      <c r="F506" s="216">
        <v>0.16536999999999999</v>
      </c>
      <c r="G506" s="196">
        <f t="shared" si="15"/>
        <v>1.0374990093226193E-4</v>
      </c>
    </row>
    <row r="507" spans="1:7">
      <c r="A507" s="193" t="s">
        <v>926</v>
      </c>
      <c r="B507" s="194" t="s">
        <v>942</v>
      </c>
      <c r="C507" s="195">
        <v>1.9902013077786507E-4</v>
      </c>
      <c r="D507" s="216">
        <v>1.5162999999999999E-2</v>
      </c>
      <c r="E507" s="195">
        <f t="shared" si="14"/>
        <v>3.0177422429847682E-6</v>
      </c>
      <c r="F507" s="216">
        <v>0.26300000000000001</v>
      </c>
      <c r="G507" s="196">
        <f t="shared" si="15"/>
        <v>5.234229439457852E-5</v>
      </c>
    </row>
    <row r="508" spans="1:7">
      <c r="A508" s="193" t="s">
        <v>943</v>
      </c>
      <c r="B508" s="194" t="s">
        <v>944</v>
      </c>
      <c r="C508" s="195">
        <v>7.8940233237099783E-4</v>
      </c>
      <c r="D508" s="216">
        <v>3.1399999999999999E-4</v>
      </c>
      <c r="E508" s="195">
        <f t="shared" si="14"/>
        <v>2.4787233236449331E-7</v>
      </c>
      <c r="F508" s="216">
        <v>0.17</v>
      </c>
      <c r="G508" s="196">
        <f t="shared" si="15"/>
        <v>1.3419839650306964E-4</v>
      </c>
    </row>
    <row r="509" spans="1:7">
      <c r="A509" s="193" t="s">
        <v>945</v>
      </c>
      <c r="B509" s="194" t="s">
        <v>946</v>
      </c>
      <c r="C509" s="195">
        <v>1.809074754155231E-3</v>
      </c>
      <c r="D509" s="216">
        <v>3.7725999999999996E-2</v>
      </c>
      <c r="E509" s="195">
        <f t="shared" si="14"/>
        <v>6.8249154175260235E-5</v>
      </c>
      <c r="F509" s="216">
        <v>0.19233</v>
      </c>
      <c r="G509" s="196">
        <f t="shared" si="15"/>
        <v>3.4793934746667557E-4</v>
      </c>
    </row>
    <row r="510" spans="1:7">
      <c r="A510" s="193" t="s">
        <v>1085</v>
      </c>
      <c r="B510" s="194" t="s">
        <v>1086</v>
      </c>
      <c r="C510" s="195">
        <v>8.7004541522710201E-4</v>
      </c>
      <c r="D510" s="216">
        <v>1.0489E-2</v>
      </c>
      <c r="E510" s="195">
        <f t="shared" si="14"/>
        <v>9.1259063603170736E-6</v>
      </c>
      <c r="F510" s="216">
        <v>0.13070000000000001</v>
      </c>
      <c r="G510" s="196">
        <f t="shared" si="15"/>
        <v>1.1371493577018224E-4</v>
      </c>
    </row>
    <row r="511" spans="1:7">
      <c r="A511" s="193" t="s">
        <v>947</v>
      </c>
      <c r="B511" s="194" t="s">
        <v>948</v>
      </c>
      <c r="C511" s="195">
        <v>4.884634110903566E-4</v>
      </c>
      <c r="D511" s="216">
        <v>1.426E-3</v>
      </c>
      <c r="E511" s="195">
        <f t="shared" si="14"/>
        <v>6.9654882421484853E-7</v>
      </c>
      <c r="F511" s="216">
        <v>0.18460000000000001</v>
      </c>
      <c r="G511" s="196">
        <f t="shared" si="15"/>
        <v>9.0170345687279839E-5</v>
      </c>
    </row>
    <row r="512" spans="1:7">
      <c r="A512" s="193" t="s">
        <v>949</v>
      </c>
      <c r="B512" s="194" t="s">
        <v>950</v>
      </c>
      <c r="C512" s="195">
        <v>4.0101284645768304E-4</v>
      </c>
      <c r="D512" s="216" t="s">
        <v>108</v>
      </c>
      <c r="E512" s="195" t="str">
        <f t="shared" si="14"/>
        <v>n/a</v>
      </c>
      <c r="F512" s="216">
        <v>3.6549999999999999E-2</v>
      </c>
      <c r="G512" s="196">
        <f t="shared" si="15"/>
        <v>1.4657019538028315E-5</v>
      </c>
    </row>
    <row r="513" spans="1:7">
      <c r="A513" s="193" t="s">
        <v>1078</v>
      </c>
      <c r="B513" s="194" t="s">
        <v>1079</v>
      </c>
      <c r="C513" s="195">
        <v>1.2308593440119816E-3</v>
      </c>
      <c r="D513" s="216" t="s">
        <v>108</v>
      </c>
      <c r="E513" s="195" t="str">
        <f t="shared" si="14"/>
        <v>n/a</v>
      </c>
      <c r="F513" s="216">
        <v>0.33090000000000003</v>
      </c>
      <c r="G513" s="196">
        <f t="shared" si="15"/>
        <v>4.0729135693356474E-4</v>
      </c>
    </row>
    <row r="514" spans="1:7">
      <c r="A514" s="193" t="s">
        <v>951</v>
      </c>
      <c r="B514" s="194" t="s">
        <v>952</v>
      </c>
      <c r="C514" s="195">
        <v>2.1135769956800712E-3</v>
      </c>
      <c r="D514" s="216" t="s">
        <v>108</v>
      </c>
      <c r="E514" s="195" t="str">
        <f t="shared" si="14"/>
        <v>n/a</v>
      </c>
      <c r="F514" s="216">
        <v>0.19335000000000002</v>
      </c>
      <c r="G514" s="196">
        <f t="shared" si="15"/>
        <v>4.0866011211474179E-4</v>
      </c>
    </row>
    <row r="515" spans="1:7">
      <c r="A515" s="193" t="s">
        <v>953</v>
      </c>
      <c r="B515" s="194" t="s">
        <v>954</v>
      </c>
      <c r="C515" s="195">
        <v>5.0826510244973797E-4</v>
      </c>
      <c r="D515" s="216">
        <v>9.6540000000000011E-3</v>
      </c>
      <c r="E515" s="195">
        <f t="shared" si="14"/>
        <v>4.9067912990497709E-6</v>
      </c>
      <c r="F515" s="216">
        <v>0.12509999999999999</v>
      </c>
      <c r="G515" s="196">
        <f t="shared" si="15"/>
        <v>6.3583964316462217E-5</v>
      </c>
    </row>
    <row r="516" spans="1:7">
      <c r="A516" s="193" t="s">
        <v>955</v>
      </c>
      <c r="B516" s="194" t="s">
        <v>956</v>
      </c>
      <c r="C516" s="195">
        <v>3.945943251739396E-4</v>
      </c>
      <c r="D516" s="216" t="s">
        <v>108</v>
      </c>
      <c r="E516" s="195" t="str">
        <f t="shared" si="14"/>
        <v>n/a</v>
      </c>
      <c r="F516" s="216">
        <v>0.13150000000000001</v>
      </c>
      <c r="G516" s="196">
        <f t="shared" si="15"/>
        <v>5.1889153760373056E-5</v>
      </c>
    </row>
    <row r="517" spans="1:7">
      <c r="A517" s="193" t="s">
        <v>957</v>
      </c>
      <c r="B517" s="194" t="s">
        <v>958</v>
      </c>
      <c r="C517" s="195">
        <v>3.8485629319233113E-4</v>
      </c>
      <c r="D517" s="216">
        <v>5.0614999999999993E-2</v>
      </c>
      <c r="E517" s="195">
        <f t="shared" si="14"/>
        <v>1.9479501279929839E-5</v>
      </c>
      <c r="F517" s="216">
        <v>0.12</v>
      </c>
      <c r="G517" s="196">
        <f t="shared" si="15"/>
        <v>4.6182755183079732E-5</v>
      </c>
    </row>
    <row r="518" spans="1:7">
      <c r="A518" s="193" t="s">
        <v>959</v>
      </c>
      <c r="B518" s="194" t="s">
        <v>960</v>
      </c>
      <c r="C518" s="195">
        <v>5.1804430893504221E-4</v>
      </c>
      <c r="D518" s="216">
        <v>3.0264000000000003E-2</v>
      </c>
      <c r="E518" s="195">
        <f t="shared" si="14"/>
        <v>1.5678092965610119E-5</v>
      </c>
      <c r="F518" s="216">
        <v>5.9749999999999998E-2</v>
      </c>
      <c r="G518" s="196">
        <f t="shared" si="15"/>
        <v>3.0953147458868771E-5</v>
      </c>
    </row>
    <row r="519" spans="1:7">
      <c r="A519" s="193" t="s">
        <v>961</v>
      </c>
      <c r="B519" s="194" t="s">
        <v>962</v>
      </c>
      <c r="C519" s="195">
        <v>3.4714776336639247E-4</v>
      </c>
      <c r="D519" s="216">
        <v>7.7470000000000004E-3</v>
      </c>
      <c r="E519" s="195">
        <f t="shared" si="14"/>
        <v>2.6893537227994425E-6</v>
      </c>
      <c r="F519" s="216">
        <v>0.72920000000000007</v>
      </c>
      <c r="G519" s="196">
        <f t="shared" si="15"/>
        <v>2.5314014904677341E-4</v>
      </c>
    </row>
    <row r="520" spans="1:7">
      <c r="A520" s="193" t="s">
        <v>963</v>
      </c>
      <c r="B520" s="194" t="s">
        <v>964</v>
      </c>
      <c r="C520" s="195">
        <v>1.7280563136887618E-3</v>
      </c>
      <c r="D520" s="216">
        <v>5.5049999999999995E-3</v>
      </c>
      <c r="E520" s="195">
        <f t="shared" si="14"/>
        <v>9.5129500068566319E-6</v>
      </c>
      <c r="F520" s="216">
        <v>0.1787</v>
      </c>
      <c r="G520" s="196">
        <f t="shared" si="15"/>
        <v>3.0880366325618171E-4</v>
      </c>
    </row>
    <row r="521" spans="1:7">
      <c r="A521" s="193" t="s">
        <v>965</v>
      </c>
      <c r="B521" s="194" t="s">
        <v>966</v>
      </c>
      <c r="C521" s="195">
        <v>9.0827216524524414E-4</v>
      </c>
      <c r="D521" s="216">
        <v>3.5916999999999998E-2</v>
      </c>
      <c r="E521" s="195">
        <f t="shared" si="14"/>
        <v>3.2622411359113433E-5</v>
      </c>
      <c r="F521" s="216">
        <v>7.2800000000000004E-2</v>
      </c>
      <c r="G521" s="196">
        <f t="shared" si="15"/>
        <v>6.6122213629853772E-5</v>
      </c>
    </row>
    <row r="522" spans="1:7">
      <c r="A522" s="193" t="s">
        <v>967</v>
      </c>
      <c r="B522" s="194" t="s">
        <v>968</v>
      </c>
      <c r="C522" s="195">
        <v>1.3481929783436578E-3</v>
      </c>
      <c r="D522" s="216">
        <v>2.1067999999999996E-2</v>
      </c>
      <c r="E522" s="195">
        <f t="shared" si="14"/>
        <v>2.840372966774418E-5</v>
      </c>
      <c r="F522" s="216">
        <v>0.19548000000000001</v>
      </c>
      <c r="G522" s="196">
        <f t="shared" si="15"/>
        <v>2.6354476340661824E-4</v>
      </c>
    </row>
    <row r="523" spans="1:7">
      <c r="A523" s="193" t="s">
        <v>1114</v>
      </c>
      <c r="B523" s="194" t="s">
        <v>969</v>
      </c>
      <c r="C523" s="195">
        <v>4.1673620547831954E-4</v>
      </c>
      <c r="D523" s="216" t="s">
        <v>108</v>
      </c>
      <c r="E523" s="195" t="str">
        <f t="shared" si="14"/>
        <v>n/a</v>
      </c>
      <c r="F523" s="216" t="s">
        <v>108</v>
      </c>
      <c r="G523" s="196" t="str">
        <f t="shared" si="15"/>
        <v>n/a</v>
      </c>
    </row>
    <row r="524" spans="1:7">
      <c r="E524" s="88"/>
      <c r="G524" s="88"/>
    </row>
    <row r="525" spans="1:7">
      <c r="A525" s="89" t="s">
        <v>33</v>
      </c>
      <c r="E525" s="47"/>
    </row>
    <row r="526" spans="1:7">
      <c r="A526" s="78" t="s">
        <v>980</v>
      </c>
      <c r="E526" s="47"/>
    </row>
    <row r="527" spans="1:7">
      <c r="A527" s="78" t="s">
        <v>981</v>
      </c>
    </row>
    <row r="528" spans="1:7">
      <c r="A528" s="78" t="s">
        <v>982</v>
      </c>
    </row>
    <row r="529" spans="1:1">
      <c r="A529" s="78" t="s">
        <v>977</v>
      </c>
    </row>
    <row r="530" spans="1:1">
      <c r="A530" s="78" t="s">
        <v>978</v>
      </c>
    </row>
    <row r="531" spans="1:1">
      <c r="A531" s="78" t="s">
        <v>983</v>
      </c>
    </row>
    <row r="532" spans="1:1">
      <c r="A532" s="78" t="s">
        <v>979</v>
      </c>
    </row>
    <row r="533" spans="1:1">
      <c r="A533" s="78" t="s">
        <v>984</v>
      </c>
    </row>
  </sheetData>
  <printOptions horizontalCentered="1"/>
  <pageMargins left="0.7" right="0.7" top="0.75" bottom="0.75" header="0.3" footer="0.3"/>
  <pageSetup scale="61" fitToHeight="7" orientation="portrait" useFirstPageNumber="1" verticalDpi="1200" r:id="rId1"/>
  <headerFooter>
    <oddHeader xml:space="preserve">&amp;RAttachment AEB-8
Page &amp;P of 7
</oddHead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2:L73"/>
  <sheetViews>
    <sheetView zoomScaleNormal="100" zoomScaleSheetLayoutView="100" workbookViewId="0"/>
  </sheetViews>
  <sheetFormatPr defaultColWidth="9.28515625" defaultRowHeight="12.75"/>
  <cols>
    <col min="1" max="1" width="2.5703125" style="43" customWidth="1"/>
    <col min="2" max="2" width="70.5703125" style="43" customWidth="1"/>
    <col min="3" max="7" width="10.5703125" style="43" customWidth="1"/>
    <col min="8" max="10" width="9.28515625" style="43"/>
    <col min="11" max="11" width="11" style="43" bestFit="1" customWidth="1"/>
    <col min="12" max="12" width="20.140625" style="43" bestFit="1" customWidth="1"/>
    <col min="13" max="16384" width="9.28515625" style="43"/>
  </cols>
  <sheetData>
    <row r="2" spans="1:12">
      <c r="A2" s="48" t="s">
        <v>1205</v>
      </c>
      <c r="B2" s="42"/>
      <c r="C2" s="42"/>
      <c r="D2" s="42"/>
      <c r="E2" s="42"/>
      <c r="F2" s="42"/>
      <c r="G2" s="42"/>
    </row>
    <row r="4" spans="1:12" ht="15.75">
      <c r="A4" s="49" t="s">
        <v>34</v>
      </c>
      <c r="B4" s="42"/>
      <c r="C4" s="42"/>
      <c r="D4" s="42"/>
      <c r="E4" s="42"/>
      <c r="F4" s="42"/>
      <c r="G4" s="42"/>
    </row>
    <row r="5" spans="1:12">
      <c r="A5" s="49"/>
      <c r="B5" s="42"/>
      <c r="C5" s="42"/>
      <c r="D5" s="42"/>
      <c r="E5" s="42"/>
      <c r="F5" s="42"/>
      <c r="G5" s="42"/>
    </row>
    <row r="6" spans="1:12" ht="13.5" thickBot="1">
      <c r="A6" s="50"/>
      <c r="C6" s="51" t="s">
        <v>35</v>
      </c>
      <c r="D6" s="51" t="s">
        <v>36</v>
      </c>
      <c r="E6" s="51" t="s">
        <v>37</v>
      </c>
      <c r="F6" s="51" t="s">
        <v>38</v>
      </c>
      <c r="G6" s="51" t="s">
        <v>39</v>
      </c>
    </row>
    <row r="7" spans="1:12">
      <c r="A7" s="52"/>
      <c r="B7" s="53"/>
      <c r="C7" s="53"/>
      <c r="D7" s="53"/>
      <c r="E7" s="53"/>
      <c r="F7" s="54" t="s">
        <v>40</v>
      </c>
      <c r="G7" s="53"/>
    </row>
    <row r="8" spans="1:12">
      <c r="A8" s="55"/>
      <c r="B8" s="46"/>
      <c r="C8" s="26" t="s">
        <v>41</v>
      </c>
      <c r="D8" s="46"/>
      <c r="E8" s="26" t="s">
        <v>40</v>
      </c>
      <c r="F8" s="26" t="s">
        <v>42</v>
      </c>
      <c r="G8" s="46"/>
    </row>
    <row r="9" spans="1:12">
      <c r="A9" s="55"/>
      <c r="B9" s="46"/>
      <c r="C9" s="26" t="s">
        <v>43</v>
      </c>
      <c r="D9" s="26" t="s">
        <v>44</v>
      </c>
      <c r="E9" s="26" t="s">
        <v>45</v>
      </c>
      <c r="F9" s="26" t="s">
        <v>46</v>
      </c>
      <c r="G9" s="56" t="s">
        <v>47</v>
      </c>
    </row>
    <row r="10" spans="1:12" ht="15.75">
      <c r="A10" s="57"/>
      <c r="B10" s="45"/>
      <c r="C10" s="58" t="s">
        <v>48</v>
      </c>
      <c r="D10" s="58" t="s">
        <v>49</v>
      </c>
      <c r="E10" s="58" t="s">
        <v>50</v>
      </c>
      <c r="F10" s="58" t="s">
        <v>51</v>
      </c>
      <c r="G10" s="58" t="s">
        <v>52</v>
      </c>
    </row>
    <row r="12" spans="1:12" s="24" customFormat="1">
      <c r="A12" s="30" t="s">
        <v>53</v>
      </c>
      <c r="B12" s="34"/>
      <c r="C12"/>
    </row>
    <row r="13" spans="1:12" s="24" customFormat="1">
      <c r="A13" s="34"/>
      <c r="B13" s="30" t="s">
        <v>54</v>
      </c>
      <c r="C13" s="203">
        <v>3.0925299999999996E-2</v>
      </c>
      <c r="D13" s="60">
        <f>'AEB-6 Beta (WPG)'!$D$15</f>
        <v>0.79058589063794771</v>
      </c>
      <c r="E13" s="61">
        <f>'AEB-8 S&amp;P 500 DCF'!B8</f>
        <v>0.15189350846809879</v>
      </c>
      <c r="F13" s="61">
        <f>E13-C13</f>
        <v>0.1209682084680988</v>
      </c>
      <c r="G13" s="61">
        <f>C13+D13*F13</f>
        <v>0.12656105883062882</v>
      </c>
      <c r="H13" s="217"/>
      <c r="I13" s="210"/>
      <c r="J13" s="211"/>
      <c r="K13" s="212"/>
      <c r="L13" s="95"/>
    </row>
    <row r="14" spans="1:12" s="24" customFormat="1">
      <c r="A14" s="34"/>
      <c r="B14" s="30" t="s">
        <v>1147</v>
      </c>
      <c r="C14" s="203">
        <v>3.5166666666666672E-2</v>
      </c>
      <c r="D14" s="60">
        <f>'AEB-6 Beta (WPG)'!$D$15</f>
        <v>0.79058589063794771</v>
      </c>
      <c r="E14" s="61">
        <f>E13</f>
        <v>0.15189350846809879</v>
      </c>
      <c r="F14" s="61">
        <f>E14-C14</f>
        <v>0.11672684180143211</v>
      </c>
      <c r="G14" s="61">
        <f>C14+D14*F14</f>
        <v>0.12744926085360669</v>
      </c>
      <c r="I14" s="210"/>
      <c r="J14" s="211"/>
      <c r="K14" s="95"/>
      <c r="L14" s="95"/>
    </row>
    <row r="15" spans="1:12" s="24" customFormat="1">
      <c r="B15" s="63" t="s">
        <v>1107</v>
      </c>
      <c r="C15" s="204">
        <v>4.2000000000000003E-2</v>
      </c>
      <c r="D15" s="65">
        <f>'AEB-6 Beta (WPG)'!$D$15</f>
        <v>0.79058589063794771</v>
      </c>
      <c r="E15" s="66">
        <f>E13</f>
        <v>0.15189350846809879</v>
      </c>
      <c r="F15" s="66">
        <f>E15-C15</f>
        <v>0.10989350846809878</v>
      </c>
      <c r="G15" s="66">
        <f>C15+D15*F15</f>
        <v>0.12888025726758073</v>
      </c>
      <c r="I15" s="210"/>
      <c r="J15" s="211"/>
      <c r="K15" s="213"/>
      <c r="L15" s="95"/>
    </row>
    <row r="16" spans="1:12" s="24" customFormat="1">
      <c r="B16" s="172" t="s">
        <v>32</v>
      </c>
      <c r="C16" s="154"/>
      <c r="F16" s="43"/>
      <c r="G16" s="62">
        <f>AVERAGE(G13:G15)</f>
        <v>0.12763019231727207</v>
      </c>
    </row>
    <row r="17" spans="1:12" s="24" customFormat="1">
      <c r="F17" s="67"/>
      <c r="G17" s="68"/>
    </row>
    <row r="18" spans="1:12" s="24" customFormat="1">
      <c r="A18" s="30" t="s">
        <v>55</v>
      </c>
      <c r="B18" s="34"/>
    </row>
    <row r="19" spans="1:12" s="24" customFormat="1">
      <c r="A19" s="34"/>
      <c r="B19" s="30" t="s">
        <v>54</v>
      </c>
      <c r="C19" s="59">
        <v>3.0925299999999996E-2</v>
      </c>
      <c r="D19" s="60">
        <f>'AEB-6 Beta (WPG)'!$E$15</f>
        <v>0.76999999999999991</v>
      </c>
      <c r="E19" s="61">
        <f>E13</f>
        <v>0.15189350846809879</v>
      </c>
      <c r="F19" s="61">
        <f>E19-C19</f>
        <v>0.1209682084680988</v>
      </c>
      <c r="G19" s="61">
        <f>C19+D19*F19</f>
        <v>0.12407082052043605</v>
      </c>
      <c r="H19" s="217"/>
      <c r="I19" s="210"/>
      <c r="J19" s="95"/>
      <c r="K19" s="212"/>
      <c r="L19" s="95"/>
    </row>
    <row r="20" spans="1:12" s="24" customFormat="1">
      <c r="A20" s="34"/>
      <c r="B20" s="30" t="str">
        <f>B14</f>
        <v>Near-term projected 30-year U.S. Treasury bond yield (Q4 2018 - Q1 2020) [2]</v>
      </c>
      <c r="C20" s="61">
        <v>3.5166666666666672E-2</v>
      </c>
      <c r="D20" s="60">
        <f>'AEB-6 Beta (WPG)'!$E$15</f>
        <v>0.76999999999999991</v>
      </c>
      <c r="E20" s="61">
        <f>E13</f>
        <v>0.15189350846809879</v>
      </c>
      <c r="F20" s="61">
        <f>E20-C20</f>
        <v>0.11672684180143211</v>
      </c>
      <c r="G20" s="61">
        <f>C20+D20*F20</f>
        <v>0.1250463348537694</v>
      </c>
      <c r="H20" s="217"/>
      <c r="I20" s="210"/>
      <c r="J20" s="95"/>
      <c r="K20" s="212"/>
      <c r="L20" s="95"/>
    </row>
    <row r="21" spans="1:12" s="24" customFormat="1">
      <c r="B21" s="63" t="str">
        <f>B15</f>
        <v>Projected 30-year U.S. Treasury bond yield (2020 - 2024) [3]</v>
      </c>
      <c r="C21" s="66">
        <v>4.2000000000000003E-2</v>
      </c>
      <c r="D21" s="65">
        <f>'AEB-6 Beta (WPG)'!$E$15</f>
        <v>0.76999999999999991</v>
      </c>
      <c r="E21" s="66">
        <f>E13</f>
        <v>0.15189350846809879</v>
      </c>
      <c r="F21" s="66">
        <f>E21-C21</f>
        <v>0.10989350846809878</v>
      </c>
      <c r="G21" s="66">
        <f>C21+D21*F21</f>
        <v>0.12661800152043606</v>
      </c>
      <c r="H21" s="217"/>
      <c r="I21" s="210"/>
      <c r="J21" s="95"/>
      <c r="K21" s="212"/>
      <c r="L21" s="95"/>
    </row>
    <row r="22" spans="1:12" s="24" customFormat="1" ht="13.5" thickBot="1">
      <c r="A22" s="248"/>
      <c r="B22" s="199" t="s">
        <v>32</v>
      </c>
      <c r="C22" s="200"/>
      <c r="D22" s="200"/>
      <c r="E22" s="200"/>
      <c r="F22" s="201"/>
      <c r="G22" s="202">
        <f>AVERAGE(G19:G21)</f>
        <v>0.12524505229821384</v>
      </c>
    </row>
    <row r="23" spans="1:12">
      <c r="B23" s="24"/>
    </row>
    <row r="24" spans="1:12">
      <c r="B24" s="69" t="s">
        <v>56</v>
      </c>
      <c r="G24" s="70">
        <f>AVERAGE(G16,G22)</f>
        <v>0.12643762230774297</v>
      </c>
    </row>
    <row r="25" spans="1:12">
      <c r="B25" s="24"/>
    </row>
    <row r="26" spans="1:12">
      <c r="B26" s="102"/>
      <c r="C26"/>
    </row>
    <row r="27" spans="1:12">
      <c r="A27" s="71" t="s">
        <v>33</v>
      </c>
      <c r="B27" s="205"/>
      <c r="C27"/>
      <c r="D27"/>
    </row>
    <row r="28" spans="1:12">
      <c r="A28" s="72" t="s">
        <v>971</v>
      </c>
      <c r="B28" s="102"/>
      <c r="C28"/>
      <c r="D28"/>
    </row>
    <row r="29" spans="1:12">
      <c r="A29" s="148" t="s">
        <v>1146</v>
      </c>
      <c r="B29" s="102"/>
      <c r="C29"/>
      <c r="D29"/>
    </row>
    <row r="30" spans="1:12">
      <c r="A30" s="73" t="s">
        <v>1108</v>
      </c>
      <c r="B30" s="102"/>
      <c r="C30"/>
      <c r="D30"/>
    </row>
    <row r="31" spans="1:12">
      <c r="A31" s="72" t="s">
        <v>57</v>
      </c>
      <c r="B31" s="102"/>
      <c r="C31"/>
      <c r="D31"/>
    </row>
    <row r="32" spans="1:12">
      <c r="A32" s="72" t="s">
        <v>1217</v>
      </c>
      <c r="B32" s="102"/>
      <c r="C32"/>
      <c r="D32"/>
    </row>
    <row r="33" spans="1:7">
      <c r="A33" s="72" t="s">
        <v>1218</v>
      </c>
      <c r="B33" s="102"/>
      <c r="C33"/>
      <c r="D33"/>
    </row>
    <row r="34" spans="1:7">
      <c r="A34" s="72" t="s">
        <v>58</v>
      </c>
      <c r="B34" s="102"/>
      <c r="C34"/>
      <c r="D34"/>
    </row>
    <row r="35" spans="1:7">
      <c r="A35" s="72" t="s">
        <v>59</v>
      </c>
      <c r="B35" s="102"/>
      <c r="C35"/>
      <c r="D35"/>
    </row>
    <row r="36" spans="1:7">
      <c r="B36" s="102"/>
      <c r="C36"/>
      <c r="D36"/>
    </row>
    <row r="37" spans="1:7">
      <c r="B37" s="24"/>
    </row>
    <row r="38" spans="1:7">
      <c r="B38" s="24"/>
    </row>
    <row r="39" spans="1:7">
      <c r="B39" s="24"/>
    </row>
    <row r="40" spans="1:7">
      <c r="A40" s="48" t="s">
        <v>1206</v>
      </c>
      <c r="B40" s="206"/>
      <c r="C40" s="42"/>
      <c r="D40" s="42"/>
      <c r="E40" s="42"/>
      <c r="F40" s="42"/>
      <c r="G40" s="42"/>
    </row>
    <row r="41" spans="1:7">
      <c r="B41" s="154"/>
      <c r="C41" s="97"/>
      <c r="D41" s="97"/>
      <c r="E41" s="97"/>
      <c r="F41" s="97"/>
      <c r="G41" s="97"/>
    </row>
    <row r="42" spans="1:7" ht="15.75">
      <c r="A42" s="49" t="s">
        <v>34</v>
      </c>
      <c r="B42" s="206"/>
      <c r="C42" s="42"/>
      <c r="D42" s="42"/>
      <c r="E42" s="42"/>
      <c r="F42" s="42"/>
      <c r="G42" s="42"/>
    </row>
    <row r="43" spans="1:7">
      <c r="A43" s="49"/>
      <c r="B43" s="206"/>
      <c r="C43" s="42"/>
      <c r="D43" s="42"/>
      <c r="E43" s="42"/>
      <c r="F43" s="42"/>
      <c r="G43" s="42"/>
    </row>
    <row r="44" spans="1:7" ht="13.5" thickBot="1">
      <c r="A44" s="50"/>
      <c r="B44" s="24"/>
      <c r="C44" s="51" t="s">
        <v>35</v>
      </c>
      <c r="D44" s="51" t="s">
        <v>36</v>
      </c>
      <c r="E44" s="51" t="s">
        <v>37</v>
      </c>
      <c r="F44" s="51" t="s">
        <v>38</v>
      </c>
      <c r="G44" s="51" t="s">
        <v>39</v>
      </c>
    </row>
    <row r="45" spans="1:7">
      <c r="A45" s="52"/>
      <c r="B45" s="207"/>
      <c r="C45" s="53"/>
      <c r="D45" s="53"/>
      <c r="E45" s="53"/>
      <c r="F45" s="54" t="s">
        <v>40</v>
      </c>
      <c r="G45" s="53"/>
    </row>
    <row r="46" spans="1:7">
      <c r="A46" s="55"/>
      <c r="B46" s="34"/>
      <c r="C46" s="26" t="s">
        <v>41</v>
      </c>
      <c r="D46" s="46"/>
      <c r="E46" s="26" t="s">
        <v>40</v>
      </c>
      <c r="F46" s="26" t="s">
        <v>42</v>
      </c>
      <c r="G46" s="46"/>
    </row>
    <row r="47" spans="1:7">
      <c r="A47" s="55"/>
      <c r="B47" s="34"/>
      <c r="C47" s="26" t="s">
        <v>43</v>
      </c>
      <c r="D47" s="26" t="s">
        <v>44</v>
      </c>
      <c r="E47" s="26" t="s">
        <v>45</v>
      </c>
      <c r="F47" s="26" t="s">
        <v>46</v>
      </c>
      <c r="G47" s="56" t="s">
        <v>47</v>
      </c>
    </row>
    <row r="48" spans="1:7" ht="15.75">
      <c r="A48" s="57"/>
      <c r="B48" s="187"/>
      <c r="C48" s="58" t="s">
        <v>48</v>
      </c>
      <c r="D48" s="58" t="s">
        <v>49</v>
      </c>
      <c r="E48" s="58" t="s">
        <v>50</v>
      </c>
      <c r="F48" s="58" t="s">
        <v>51</v>
      </c>
      <c r="G48" s="58" t="s">
        <v>52</v>
      </c>
    </row>
    <row r="49" spans="1:7">
      <c r="B49" s="24"/>
    </row>
    <row r="50" spans="1:7">
      <c r="A50" s="30" t="s">
        <v>53</v>
      </c>
      <c r="B50" s="34"/>
      <c r="C50" s="24"/>
      <c r="D50" s="24"/>
      <c r="E50" s="24"/>
      <c r="F50" s="24"/>
      <c r="G50" s="24"/>
    </row>
    <row r="51" spans="1:7">
      <c r="A51" s="34"/>
      <c r="B51" s="30" t="str">
        <f>'AEB-9 CAPM (WPG)'!B13</f>
        <v>Current 30-day average of 30-year U.S. Treasury bond yield [1]</v>
      </c>
      <c r="C51" s="59">
        <f>'AEB-9 CAPM (WPG)'!C13</f>
        <v>3.0925299999999996E-2</v>
      </c>
      <c r="D51" s="60">
        <f>'AEB-6 Beta (WPG)'!$D$16</f>
        <v>0.82640450945031629</v>
      </c>
      <c r="E51" s="61">
        <f>'AEB-8 S&amp;P 500 DCF'!B8</f>
        <v>0.15189350846809879</v>
      </c>
      <c r="F51" s="61">
        <f>E51-C51</f>
        <v>0.1209682084680988</v>
      </c>
      <c r="G51" s="61">
        <f>C51+D51*F51</f>
        <v>0.1308939729781628</v>
      </c>
    </row>
    <row r="52" spans="1:7">
      <c r="A52" s="34"/>
      <c r="B52" s="30" t="s">
        <v>1147</v>
      </c>
      <c r="C52" s="62">
        <f>'AEB-9 CAPM (WPG)'!C14</f>
        <v>3.5166666666666672E-2</v>
      </c>
      <c r="D52" s="60">
        <f>'AEB-6 Beta (WPG)'!$D$16</f>
        <v>0.82640450945031629</v>
      </c>
      <c r="E52" s="61">
        <f>E51</f>
        <v>0.15189350846809879</v>
      </c>
      <c r="F52" s="61">
        <f>E52-C52</f>
        <v>0.11672684180143211</v>
      </c>
      <c r="G52" s="61">
        <f>C52+D52*F52</f>
        <v>0.13163025510526385</v>
      </c>
    </row>
    <row r="53" spans="1:7">
      <c r="A53" s="24"/>
      <c r="B53" s="63" t="str">
        <f>'AEB-9 CAPM (WPG)'!B15</f>
        <v>Projected 30-year U.S. Treasury bond yield (2020 - 2024) [3]</v>
      </c>
      <c r="C53" s="64">
        <f>'AEB-9 CAPM (WPG)'!C15</f>
        <v>4.2000000000000003E-2</v>
      </c>
      <c r="D53" s="65">
        <f>'AEB-6 Beta (WPG)'!$D$16</f>
        <v>0.82640450945031629</v>
      </c>
      <c r="E53" s="66">
        <f>E51</f>
        <v>0.15189350846809879</v>
      </c>
      <c r="F53" s="66">
        <f>E53-C53</f>
        <v>0.10989350846809878</v>
      </c>
      <c r="G53" s="66">
        <f>C53+D53*F53</f>
        <v>0.13281649095735334</v>
      </c>
    </row>
    <row r="54" spans="1:7">
      <c r="A54" s="24"/>
      <c r="B54" s="172" t="s">
        <v>32</v>
      </c>
      <c r="C54" s="24"/>
      <c r="D54" s="24"/>
      <c r="E54" s="24"/>
      <c r="G54" s="62">
        <f>AVERAGE(G51:G53)</f>
        <v>0.13178023968026001</v>
      </c>
    </row>
    <row r="55" spans="1:7">
      <c r="A55" s="24"/>
      <c r="B55" s="24"/>
      <c r="C55" s="24"/>
      <c r="D55" s="24"/>
      <c r="E55" s="24"/>
      <c r="F55" s="67"/>
      <c r="G55" s="68"/>
    </row>
    <row r="56" spans="1:7">
      <c r="A56" s="30" t="s">
        <v>55</v>
      </c>
      <c r="B56" s="34"/>
      <c r="C56" s="24"/>
      <c r="D56" s="24"/>
      <c r="E56" s="24"/>
      <c r="F56" s="24"/>
      <c r="G56" s="24"/>
    </row>
    <row r="57" spans="1:7">
      <c r="A57" s="34"/>
      <c r="B57" s="30" t="str">
        <f t="shared" ref="B57:C59" si="0">B51</f>
        <v>Current 30-day average of 30-year U.S. Treasury bond yield [1]</v>
      </c>
      <c r="C57" s="59">
        <f t="shared" si="0"/>
        <v>3.0925299999999996E-2</v>
      </c>
      <c r="D57" s="60">
        <f>'AEB-6 Beta (WPG)'!$E$16</f>
        <v>0.8</v>
      </c>
      <c r="E57" s="61">
        <f>E51</f>
        <v>0.15189350846809879</v>
      </c>
      <c r="F57" s="61">
        <f>E57-C57</f>
        <v>0.1209682084680988</v>
      </c>
      <c r="G57" s="61">
        <f>C57+D57*F57</f>
        <v>0.12769986677447903</v>
      </c>
    </row>
    <row r="58" spans="1:7">
      <c r="A58" s="34"/>
      <c r="B58" s="30" t="str">
        <f t="shared" si="0"/>
        <v>Near-term projected 30-year U.S. Treasury bond yield (Q4 2018 - Q1 2020) [2]</v>
      </c>
      <c r="C58" s="61">
        <f t="shared" si="0"/>
        <v>3.5166666666666672E-2</v>
      </c>
      <c r="D58" s="60">
        <f>'AEB-6 Beta (WPG)'!$E$16</f>
        <v>0.8</v>
      </c>
      <c r="E58" s="61">
        <f>E51</f>
        <v>0.15189350846809879</v>
      </c>
      <c r="F58" s="61">
        <f>E58-C58</f>
        <v>0.11672684180143211</v>
      </c>
      <c r="G58" s="61">
        <f>C58+D58*F58</f>
        <v>0.12854814010781238</v>
      </c>
    </row>
    <row r="59" spans="1:7">
      <c r="A59" s="24"/>
      <c r="B59" s="63" t="str">
        <f t="shared" si="0"/>
        <v>Projected 30-year U.S. Treasury bond yield (2020 - 2024) [3]</v>
      </c>
      <c r="C59" s="66">
        <f t="shared" si="0"/>
        <v>4.2000000000000003E-2</v>
      </c>
      <c r="D59" s="65">
        <f>'AEB-6 Beta (WPG)'!$E$16</f>
        <v>0.8</v>
      </c>
      <c r="E59" s="66">
        <f>E51</f>
        <v>0.15189350846809879</v>
      </c>
      <c r="F59" s="66">
        <f>E59-C59</f>
        <v>0.10989350846809878</v>
      </c>
      <c r="G59" s="66">
        <f>C59+D59*F59</f>
        <v>0.12991480677447903</v>
      </c>
    </row>
    <row r="60" spans="1:7" ht="13.5" thickBot="1">
      <c r="A60" s="248"/>
      <c r="B60" s="199" t="s">
        <v>32</v>
      </c>
      <c r="C60" s="200"/>
      <c r="D60" s="200"/>
      <c r="E60" s="200"/>
      <c r="F60" s="201"/>
      <c r="G60" s="202">
        <f>AVERAGE(G57:G59)</f>
        <v>0.12872093788559016</v>
      </c>
    </row>
    <row r="61" spans="1:7">
      <c r="B61" s="24"/>
    </row>
    <row r="62" spans="1:7">
      <c r="B62" s="69" t="s">
        <v>56</v>
      </c>
      <c r="G62" s="70">
        <f>AVERAGE(G54,G60)</f>
        <v>0.13025058878292509</v>
      </c>
    </row>
    <row r="63" spans="1:7">
      <c r="B63" s="24"/>
    </row>
    <row r="64" spans="1:7">
      <c r="B64" s="24"/>
    </row>
    <row r="65" spans="1:2">
      <c r="A65" s="71" t="s">
        <v>33</v>
      </c>
      <c r="B65" s="187"/>
    </row>
    <row r="66" spans="1:2">
      <c r="A66" s="25" t="s">
        <v>971</v>
      </c>
      <c r="B66" s="24"/>
    </row>
    <row r="67" spans="1:2">
      <c r="A67" s="148" t="s">
        <v>1146</v>
      </c>
      <c r="B67" s="102"/>
    </row>
    <row r="68" spans="1:2">
      <c r="A68" s="148" t="s">
        <v>1108</v>
      </c>
      <c r="B68" s="148"/>
    </row>
    <row r="69" spans="1:2">
      <c r="A69" s="25" t="s">
        <v>57</v>
      </c>
      <c r="B69" s="24"/>
    </row>
    <row r="70" spans="1:2">
      <c r="A70" s="25" t="s">
        <v>1217</v>
      </c>
      <c r="B70" s="74"/>
    </row>
    <row r="71" spans="1:2">
      <c r="A71" s="72" t="s">
        <v>1218</v>
      </c>
      <c r="B71" s="74"/>
    </row>
    <row r="72" spans="1:2">
      <c r="A72" s="72" t="s">
        <v>58</v>
      </c>
    </row>
    <row r="73" spans="1:2">
      <c r="A73" s="72" t="s">
        <v>59</v>
      </c>
    </row>
  </sheetData>
  <printOptions horizontalCentered="1"/>
  <pageMargins left="0.7" right="0.7" top="0.75" bottom="0.75" header="0.3" footer="0.3"/>
  <pageSetup scale="97" orientation="landscape" useFirstPageNumber="1" r:id="rId1"/>
  <headerFooter>
    <oddHeader xml:space="preserve">&amp;RAttachment AEB-9
Page &amp;P of 2
</oddHeader>
  </headerFooter>
  <rowBreaks count="1" manualBreakCount="1">
    <brk id="37" max="16383" man="1"/>
  </rowBreaks>
  <customProperties>
    <customPr name="_pios_id" r:id="rId2"/>
  </customProperties>
  <ignoredErrors>
    <ignoredError sqref="D5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30" ma:contentTypeDescription="Create a new document." ma:contentTypeScope="" ma:versionID="3684ef0c50068affd1c40a2efe548bb6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283d0da0a23a82ede699ea5e9dcfcdd3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  <xsd:enumeration value="Administrative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19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</documentManagement>
</p:properties>
</file>

<file path=customXml/itemProps1.xml><?xml version="1.0" encoding="utf-8"?>
<ds:datastoreItem xmlns:ds="http://schemas.openxmlformats.org/officeDocument/2006/customXml" ds:itemID="{F2401476-4E5E-4604-8FA4-B096EDCFEDA8}"/>
</file>

<file path=customXml/itemProps2.xml><?xml version="1.0" encoding="utf-8"?>
<ds:datastoreItem xmlns:ds="http://schemas.openxmlformats.org/officeDocument/2006/customXml" ds:itemID="{736F14FC-A348-4CF7-95BD-260B3A637BB4}"/>
</file>

<file path=customXml/itemProps3.xml><?xml version="1.0" encoding="utf-8"?>
<ds:datastoreItem xmlns:ds="http://schemas.openxmlformats.org/officeDocument/2006/customXml" ds:itemID="{4EC9C0E1-2308-4ABE-B5F4-696868012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AEB-1 Constant DCF (WPG)</vt:lpstr>
      <vt:lpstr>AEB-2 Constant DCF (CUPG)</vt:lpstr>
      <vt:lpstr>AEB-3 Projected DCF (WPG)</vt:lpstr>
      <vt:lpstr>AEB-4 Projected DCF (CUPG)</vt:lpstr>
      <vt:lpstr>AEB-5 VL ROE Projections (WPG)</vt:lpstr>
      <vt:lpstr>AEB-6 Beta (WPG)</vt:lpstr>
      <vt:lpstr>AEB-7 Beta (CUPG)</vt:lpstr>
      <vt:lpstr>AEB-8 S&amp;P 500 DCF</vt:lpstr>
      <vt:lpstr>AEB-9 CAPM (WPG)</vt:lpstr>
      <vt:lpstr>AEB-10 CAPM (CUPG)</vt:lpstr>
      <vt:lpstr>AEB-11 Reg Risk (CUPG)</vt:lpstr>
      <vt:lpstr>AEB-12 Cap Structure (WPG)</vt:lpstr>
      <vt:lpstr>AEB-13 Cap Structure (CUPG)</vt:lpstr>
      <vt:lpstr>'AEB-1 Constant DCF (WPG)'!Print_Area</vt:lpstr>
      <vt:lpstr>'AEB-12 Cap Structure (WPG)'!Print_Area</vt:lpstr>
      <vt:lpstr>'AEB-13 Cap Structure (CUPG)'!Print_Area</vt:lpstr>
      <vt:lpstr>'AEB-3 Projected DCF (WPG)'!Print_Area</vt:lpstr>
      <vt:lpstr>'AEB-5 VL ROE Projections (WPG)'!Print_Area</vt:lpstr>
      <vt:lpstr>'AEB-6 Beta (WPG)'!Print_Area</vt:lpstr>
      <vt:lpstr>'AEB-9 CAPM (WPG)'!Print_Area</vt:lpstr>
      <vt:lpstr>'AEB-12 Cap Structure (WPG)'!Print_Titles</vt:lpstr>
      <vt:lpstr>'AEB-8 S&amp;P 500 DCF'!Print_Titles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Hurwitz</dc:creator>
  <cp:lastModifiedBy>Chris Wall</cp:lastModifiedBy>
  <cp:lastPrinted>2018-11-26T21:50:19Z</cp:lastPrinted>
  <dcterms:created xsi:type="dcterms:W3CDTF">2017-02-27T15:44:49Z</dcterms:created>
  <dcterms:modified xsi:type="dcterms:W3CDTF">2018-11-26T21:55:29Z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{985D8C52-5314-4C2C-9CC4-6D542A6098D3}</vt:lpwstr>
  </property>
  <property fmtid="{D5CDD505-2E9C-101B-9397-08002B2CF9AE}" pid="3" name="ContentTypeId">
    <vt:lpwstr>0x0101007A55C7437F39F8419B9D8679B2A7FECC</vt:lpwstr>
  </property>
</Properties>
</file>