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2-3\Exhibits\O&amp;M\"/>
    </mc:Choice>
  </mc:AlternateContent>
  <bookViews>
    <workbookView xWindow="252" yWindow="108" windowWidth="15480" windowHeight="11340" tabRatio="738" activeTab="1"/>
  </bookViews>
  <sheets>
    <sheet name="Link In" sheetId="1" r:id="rId1"/>
    <sheet name="Link Out" sheetId="2" r:id="rId2"/>
    <sheet name="Exhibit" sheetId="3" r:id="rId3"/>
    <sheet name="Summary by Account" sheetId="5" r:id="rId4"/>
    <sheet name="Base &amp; Forecast Detail" sheetId="6" r:id="rId5"/>
    <sheet name="Workpaper 1" sheetId="8" r:id="rId6"/>
    <sheet name="Workpaper 2" sheetId="9" r:id="rId7"/>
    <sheet name="Notes" sheetId="4" r:id="rId8"/>
  </sheets>
  <externalReferences>
    <externalReference r:id="rId9"/>
    <externalReference r:id="rId10"/>
  </externalReferences>
  <definedNames>
    <definedName name="_xlnm.Print_Area" localSheetId="5">'Workpaper 1'!$A$1:$L$31</definedName>
    <definedName name="_xlnm.Print_Area" localSheetId="6">'Workpaper 2'!$A$1:$L$29</definedName>
  </definedNames>
  <calcPr calcId="162913"/>
</workbook>
</file>

<file path=xl/calcChain.xml><?xml version="1.0" encoding="utf-8"?>
<calcChain xmlns="http://schemas.openxmlformats.org/spreadsheetml/2006/main">
  <c r="B45" i="1" l="1"/>
  <c r="B42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I27" i="1"/>
  <c r="H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I26" i="1"/>
  <c r="H26" i="1"/>
  <c r="A26" i="1"/>
  <c r="A25" i="1"/>
  <c r="A22" i="1"/>
  <c r="L17" i="1"/>
  <c r="K17" i="1"/>
  <c r="I17" i="1"/>
  <c r="H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L15" i="1"/>
  <c r="K15" i="1"/>
  <c r="I15" i="1"/>
  <c r="H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I12" i="1"/>
  <c r="H12" i="1"/>
  <c r="A20" i="1"/>
  <c r="A19" i="1"/>
  <c r="A17" i="1"/>
  <c r="A16" i="1"/>
  <c r="A15" i="1"/>
  <c r="A13" i="1"/>
  <c r="A12" i="1"/>
  <c r="A11" i="1"/>
  <c r="A10" i="1"/>
  <c r="E9" i="1"/>
  <c r="C9" i="1"/>
  <c r="B9" i="1"/>
  <c r="A9" i="1"/>
  <c r="A8" i="1"/>
  <c r="C7" i="1"/>
  <c r="B7" i="1"/>
  <c r="A7" i="1"/>
  <c r="A6" i="1"/>
  <c r="A5" i="1"/>
  <c r="A4" i="1"/>
  <c r="A3" i="1"/>
  <c r="A2" i="1"/>
  <c r="A1" i="1"/>
  <c r="G24" i="9" l="1"/>
  <c r="D20" i="5"/>
  <c r="L2" i="9"/>
  <c r="G20" i="8" l="1"/>
  <c r="L2" i="8" l="1"/>
  <c r="D19" i="5" l="1"/>
  <c r="A15" i="5" l="1"/>
  <c r="A11" i="8" l="1"/>
  <c r="A11" i="9"/>
  <c r="A8" i="8"/>
  <c r="A8" i="9"/>
  <c r="L1" i="8"/>
  <c r="L1" i="9"/>
  <c r="A14" i="5"/>
  <c r="A19" i="5" l="1"/>
  <c r="A20" i="5"/>
  <c r="B15" i="5"/>
  <c r="B14" i="5"/>
  <c r="A3" i="2"/>
  <c r="D20" i="6"/>
  <c r="E20" i="6"/>
  <c r="F20" i="6"/>
  <c r="G20" i="6"/>
  <c r="H20" i="6"/>
  <c r="I20" i="6"/>
  <c r="J20" i="6"/>
  <c r="K20" i="6"/>
  <c r="L20" i="6"/>
  <c r="M20" i="6"/>
  <c r="N20" i="6"/>
  <c r="C20" i="6"/>
  <c r="D12" i="6"/>
  <c r="E12" i="6"/>
  <c r="F12" i="6"/>
  <c r="G12" i="6"/>
  <c r="H12" i="6"/>
  <c r="I12" i="6"/>
  <c r="J12" i="6"/>
  <c r="K12" i="6"/>
  <c r="L12" i="6"/>
  <c r="M12" i="6"/>
  <c r="N12" i="6"/>
  <c r="C12" i="6"/>
  <c r="B19" i="5" l="1"/>
  <c r="B20" i="5"/>
  <c r="A12" i="8"/>
  <c r="A12" i="9"/>
  <c r="M15" i="1"/>
  <c r="Q15" i="1"/>
  <c r="U15" i="1"/>
  <c r="P15" i="1"/>
  <c r="T15" i="1"/>
  <c r="X15" i="1"/>
  <c r="N15" i="1"/>
  <c r="R15" i="1"/>
  <c r="V15" i="1"/>
  <c r="O15" i="1"/>
  <c r="S15" i="1"/>
  <c r="W15" i="1"/>
  <c r="A5" i="8" l="1"/>
  <c r="A5" i="9"/>
  <c r="A6" i="8"/>
  <c r="A6" i="9"/>
  <c r="A7" i="8"/>
  <c r="A7" i="9"/>
  <c r="A23" i="6"/>
  <c r="A22" i="6"/>
  <c r="O2" i="6"/>
  <c r="A15" i="6"/>
  <c r="A14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B14" i="6"/>
  <c r="D14" i="6" l="1"/>
  <c r="H14" i="6"/>
  <c r="L14" i="6"/>
  <c r="F14" i="6"/>
  <c r="J14" i="6"/>
  <c r="N14" i="6"/>
  <c r="C14" i="6"/>
  <c r="G14" i="6"/>
  <c r="K14" i="6"/>
  <c r="E14" i="6"/>
  <c r="I14" i="6"/>
  <c r="M14" i="6"/>
  <c r="Y13" i="1"/>
  <c r="C15" i="5" s="1"/>
  <c r="D15" i="5" s="1"/>
  <c r="Y14" i="1"/>
  <c r="Y12" i="1"/>
  <c r="O15" i="6"/>
  <c r="C14" i="5" l="1"/>
  <c r="Y15" i="1"/>
  <c r="O14" i="6"/>
  <c r="O17" i="6" s="1"/>
  <c r="N23" i="6" l="1"/>
  <c r="M23" i="6"/>
  <c r="L23" i="6"/>
  <c r="K23" i="6"/>
  <c r="J23" i="6"/>
  <c r="I23" i="6"/>
  <c r="H23" i="6"/>
  <c r="G23" i="6"/>
  <c r="F23" i="6"/>
  <c r="E23" i="6"/>
  <c r="D23" i="6"/>
  <c r="C23" i="6"/>
  <c r="I22" i="6" l="1"/>
  <c r="C22" i="6"/>
  <c r="G22" i="6"/>
  <c r="K22" i="6"/>
  <c r="N29" i="1"/>
  <c r="D22" i="6"/>
  <c r="H22" i="6"/>
  <c r="V29" i="1"/>
  <c r="L22" i="6"/>
  <c r="O23" i="6"/>
  <c r="E22" i="6"/>
  <c r="M22" i="6"/>
  <c r="F22" i="6"/>
  <c r="J22" i="6"/>
  <c r="N22" i="6"/>
  <c r="M29" i="1"/>
  <c r="Q29" i="1"/>
  <c r="U29" i="1"/>
  <c r="Y29" i="1"/>
  <c r="O29" i="1"/>
  <c r="S29" i="1"/>
  <c r="W29" i="1"/>
  <c r="R29" i="1"/>
  <c r="P29" i="1"/>
  <c r="T29" i="1"/>
  <c r="X29" i="1"/>
  <c r="B23" i="6"/>
  <c r="B22" i="6"/>
  <c r="O22" i="6" l="1"/>
  <c r="O25" i="6" s="1"/>
  <c r="G26" i="9" s="1"/>
  <c r="G28" i="9" s="1"/>
  <c r="E20" i="5" s="1"/>
  <c r="D21" i="3" s="1"/>
  <c r="E17" i="5" l="1"/>
  <c r="G26" i="8"/>
  <c r="L2" i="4"/>
  <c r="E2" i="5"/>
  <c r="F2" i="3"/>
  <c r="A9" i="2" l="1"/>
  <c r="A8" i="2"/>
  <c r="F19" i="3" l="1"/>
  <c r="D1" i="2"/>
  <c r="E12" i="5"/>
  <c r="C12" i="5"/>
  <c r="B9" i="2"/>
  <c r="B8" i="2"/>
  <c r="B26" i="3" l="1"/>
  <c r="E13" i="3"/>
  <c r="C13" i="3"/>
  <c r="B15" i="3"/>
  <c r="A7" i="6"/>
  <c r="A4" i="5" l="1"/>
  <c r="A7" i="5"/>
  <c r="A10" i="5"/>
  <c r="A9" i="6"/>
  <c r="A9" i="5"/>
  <c r="A8" i="6"/>
  <c r="A5" i="5"/>
  <c r="A4" i="6"/>
  <c r="A5" i="6"/>
  <c r="C11" i="6"/>
  <c r="E1" i="5"/>
  <c r="O1" i="6"/>
  <c r="C19" i="6"/>
  <c r="A6" i="6"/>
  <c r="C17" i="5"/>
  <c r="E14" i="5" s="1"/>
  <c r="C3" i="2"/>
  <c r="A16" i="2"/>
  <c r="L1" i="4" l="1"/>
  <c r="F1" i="3"/>
  <c r="A15" i="2"/>
  <c r="D9" i="2" l="1"/>
  <c r="A9" i="3"/>
  <c r="B3" i="2"/>
  <c r="A23" i="1" l="1"/>
  <c r="A6" i="3" l="1"/>
  <c r="A6" i="5"/>
  <c r="A7" i="3"/>
  <c r="A5" i="3"/>
  <c r="A10" i="3"/>
  <c r="A4" i="3"/>
  <c r="D14" i="5" l="1"/>
  <c r="D17" i="5" s="1"/>
  <c r="D19" i="3" l="1"/>
  <c r="C15" i="3" l="1"/>
  <c r="D3" i="2" s="1"/>
  <c r="E15" i="3" l="1"/>
  <c r="G22" i="8" l="1"/>
  <c r="G24" i="8" s="1"/>
  <c r="G28" i="8" s="1"/>
  <c r="G30" i="8" s="1"/>
  <c r="E19" i="5" s="1"/>
  <c r="D20" i="3" l="1"/>
  <c r="D23" i="3" s="1"/>
  <c r="E23" i="3" s="1"/>
  <c r="E21" i="5"/>
  <c r="D8" i="2" s="1"/>
  <c r="D11" i="2" s="1"/>
  <c r="E3" i="2" l="1"/>
  <c r="E26" i="3"/>
  <c r="F3" i="2" s="1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<sst xmlns="http://schemas.openxmlformats.org/spreadsheetml/2006/main" count="92" uniqueCount="61">
  <si>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</si>
  <si>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</si>
  <si>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</si>
  <si>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</si>
  <si>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</si>
  <si>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</si>
  <si>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</si>
  <si>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Base Year Total</t>
  </si>
  <si>
    <t>Notes: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</si>
  <si>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</si>
  <si>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</si>
  <si>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</si>
  <si>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</si>
  <si>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</si>
  <si>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</si>
  <si>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</si>
  <si>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A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</si>
  <si>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</si>
  <si>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</si>
  <si>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</si>
  <si>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</si>
  <si>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</si>
  <si>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</si>
  <si>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</si>
  <si>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</si>
  <si>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</si>
  <si>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</si>
  <si>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Forecast Total</t>
  </si>
  <si>
    <t>Base Year Test Year Financial Data:</t>
  </si>
  <si>
    <t>Kentucky American Water Company</t>
  </si>
  <si>
    <t>is allocated by account based on the Base Year.</t>
  </si>
  <si>
    <t>B</t>
  </si>
  <si>
    <t>The 2020 budget is not allocated by account.  For rate case purposes, the Summary by Account tab Forecast Year</t>
  </si>
  <si>
    <t>amounts from March 2018 through February 2019 and the forecasted budget amounts for July 2019</t>
  </si>
  <si>
    <t>Waste Disposal adjustment is based on the difference between the base period</t>
  </si>
  <si>
    <t>C</t>
  </si>
  <si>
    <t xml:space="preserve">through June 2020.  </t>
  </si>
  <si>
    <t>System Delivery Adjustment</t>
  </si>
  <si>
    <t xml:space="preserve">SYSTEM DELIVERY </t>
  </si>
  <si>
    <t>June 30,2020</t>
  </si>
  <si>
    <t>KY 12 months June 2020</t>
  </si>
  <si>
    <t xml:space="preserve">Original System Delivery </t>
  </si>
  <si>
    <t>System Delivery Study</t>
  </si>
  <si>
    <t>Percent change</t>
  </si>
  <si>
    <t>Revised dollars using updated system delivery</t>
  </si>
  <si>
    <t>Adjustment from Original Forecast</t>
  </si>
  <si>
    <t>Forecast for Production Method Change</t>
  </si>
  <si>
    <t>The base year is inflated by $33,336 for amortization of waste disposal and December 2018</t>
  </si>
  <si>
    <t>D</t>
  </si>
  <si>
    <t>Kentucky American no longer amortizes waste disposal, these amounts are eliminated from the forecast</t>
  </si>
  <si>
    <t>The forecast includes an adjustment that should have been spread over the entire year</t>
  </si>
  <si>
    <t>Adjustment to Forecast</t>
  </si>
  <si>
    <t>Richmond Road Accrual</t>
  </si>
  <si>
    <t>Kentucky River Station1 (KRS1) Accrual</t>
  </si>
  <si>
    <t>Kentucky River Station2 (KRS2) Accrual</t>
  </si>
  <si>
    <t>Chemical usage-3 year average</t>
  </si>
  <si>
    <t>System Delivery adjustment was made based on information from the study</t>
  </si>
  <si>
    <t>2020 System Delivery Original Forecasted System Delivery (000s gals)</t>
  </si>
  <si>
    <t>Normalize base period expense for one-time accrual</t>
  </si>
  <si>
    <t>System Delivery adjustment</t>
  </si>
  <si>
    <t>Adjustment to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</si>
</sst>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_(&quot;$&quot;* #,##0_);_(&quot;$&quot;* \(#,##0\);_(&quot;$&quot;* &quot;-&quot;??_);_(@_)"/>
    <numFmt numFmtId="178" formatCode="[$-409]mmmm\ d\,\ yyyy;@"/>
    <numFmt numFmtId="179" formatCode="[$-409]mmm\-yy;@"/>
    <numFmt numFmtId="180" formatCode="&quot;$&quot;#,##0"/>
    <numFmt numFmtId="181" formatCode="0_);\(0\)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9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1" fontId="0" fillId="0" borderId="0" xfId="1" applyNumberFormat="1" applyFont="1" applyAlignment="1">
      <alignment horizontal="center"/>
    </xf>
    <xf numFmtId="4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9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5" fontId="0" fillId="0" borderId="0" xfId="0" applyNumberFormat="1" applyFont="1" applyFill="1"/>
    <xf numFmtId="37" fontId="0" fillId="0" borderId="0" xfId="2" applyNumberFormat="1" applyFont="1" applyFill="1"/>
    <xf numFmtId="37" fontId="0" fillId="0" borderId="0" xfId="1" applyNumberFormat="1" applyFont="1" applyBorder="1"/>
    <xf numFmtId="37" fontId="0" fillId="0" borderId="0" xfId="0" applyNumberFormat="1" applyFont="1" applyBorder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7" fontId="0" fillId="0" borderId="0" xfId="0" applyNumberFormat="1" applyFont="1" applyBorder="1"/>
    <xf numFmtId="5" fontId="0" fillId="0" borderId="0" xfId="1" applyNumberFormat="1" applyFont="1" applyBorder="1"/>
    <xf numFmtId="5" fontId="46" fillId="0" borderId="17" xfId="0" applyNumberFormat="1" applyFont="1" applyBorder="1"/>
    <xf numFmtId="180" fontId="0" fillId="0" borderId="0" xfId="1" applyNumberFormat="1" applyFont="1" applyAlignment="1"/>
    <xf numFmtId="180" fontId="0" fillId="0" borderId="15" xfId="0" applyNumberFormat="1" applyFont="1" applyBorder="1" applyAlignment="1"/>
    <xf numFmtId="180" fontId="0" fillId="0" borderId="0" xfId="1" applyNumberFormat="1" applyFont="1" applyBorder="1"/>
    <xf numFmtId="180" fontId="0" fillId="0" borderId="0" xfId="0" applyNumberFormat="1" applyFont="1" applyBorder="1"/>
    <xf numFmtId="180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0" fontId="46" fillId="0" borderId="1" xfId="0" applyFont="1" applyBorder="1" applyAlignment="1">
      <alignment horizontal="center"/>
    </xf>
    <xf numFmtId="5" fontId="0" fillId="0" borderId="17" xfId="0" applyNumberFormat="1" applyFont="1" applyBorder="1"/>
    <xf numFmtId="5" fontId="0" fillId="0" borderId="16" xfId="1" applyNumberFormat="1" applyFont="1" applyBorder="1"/>
    <xf numFmtId="0" fontId="0" fillId="0" borderId="0" xfId="0" applyFont="1" applyAlignment="1">
      <alignment horizontal="right"/>
    </xf>
    <xf numFmtId="5" fontId="0" fillId="0" borderId="15" xfId="0" applyNumberFormat="1" applyFont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 wrapText="1" indent="3"/>
    </xf>
    <xf numFmtId="0" fontId="46" fillId="0" borderId="18" xfId="0" applyFont="1" applyBorder="1"/>
    <xf numFmtId="181" fontId="48" fillId="0" borderId="18" xfId="1" applyNumberFormat="1" applyFont="1" applyBorder="1" applyAlignment="1">
      <alignment horizontal="center"/>
    </xf>
    <xf numFmtId="0" fontId="0" fillId="0" borderId="18" xfId="0" applyFont="1" applyBorder="1"/>
    <xf numFmtId="0" fontId="0" fillId="0" borderId="0" xfId="0" applyBorder="1"/>
    <xf numFmtId="0" fontId="49" fillId="0" borderId="0" xfId="0" applyFont="1"/>
    <xf numFmtId="0" fontId="0" fillId="0" borderId="0" xfId="0" applyAlignment="1">
      <alignment horizontal="center"/>
    </xf>
    <xf numFmtId="5" fontId="0" fillId="0" borderId="15" xfId="0" applyNumberFormat="1" applyBorder="1"/>
    <xf numFmtId="14" fontId="0" fillId="0" borderId="0" xfId="0" quotePrefix="1" applyNumberFormat="1" applyFont="1" applyFill="1" applyAlignment="1">
      <alignment horizontal="right"/>
    </xf>
    <xf numFmtId="43" fontId="0" fillId="0" borderId="0" xfId="2" applyFont="1" applyFill="1"/>
    <xf numFmtId="0" fontId="0" fillId="0" borderId="0" xfId="0" applyFill="1"/>
    <xf numFmtId="37" fontId="0" fillId="0" borderId="0" xfId="0" applyNumberFormat="1" applyFill="1"/>
    <xf numFmtId="10" fontId="0" fillId="0" borderId="1" xfId="1898" applyNumberFormat="1" applyFont="1" applyBorder="1"/>
    <xf numFmtId="5" fontId="0" fillId="0" borderId="0" xfId="0" applyNumberFormat="1" applyFont="1" applyBorder="1" applyAlignment="1"/>
    <xf numFmtId="0" fontId="0" fillId="0" borderId="0" xfId="0" applyFont="1" applyBorder="1" applyAlignment="1"/>
    <xf numFmtId="5" fontId="0" fillId="0" borderId="1" xfId="0" applyNumberFormat="1" applyFont="1" applyBorder="1" applyAlignment="1"/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5" fontId="0" fillId="0" borderId="0" xfId="0" applyNumberFormat="1" applyFill="1"/>
    <xf numFmtId="5" fontId="0" fillId="0" borderId="17" xfId="0" applyNumberFormat="1" applyFont="1" applyFill="1" applyBorder="1" applyAlignment="1"/>
    <xf numFmtId="5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5" fontId="0" fillId="0" borderId="1" xfId="0" applyNumberFormat="1" applyFont="1" applyFill="1" applyBorder="1" applyAlignment="1"/>
    <xf numFmtId="0" fontId="0" fillId="0" borderId="0" xfId="0" applyFill="1" applyBorder="1"/>
    <xf numFmtId="5" fontId="0" fillId="0" borderId="15" xfId="0" applyNumberFormat="1" applyFill="1" applyBorder="1"/>
    <xf numFmtId="179" fontId="48" fillId="0" borderId="0" xfId="0" quotePrefix="1" applyNumberFormat="1" applyFont="1" applyFill="1" applyBorder="1" applyAlignment="1">
      <alignment horizontal="center"/>
    </xf>
    <xf numFmtId="37" fontId="0" fillId="0" borderId="0" xfId="0" applyNumberFormat="1" applyFont="1" applyFill="1"/>
    <xf numFmtId="43" fontId="0" fillId="0" borderId="0" xfId="0" applyNumberFormat="1" applyFont="1" applyFill="1"/>
    <xf numFmtId="43" fontId="0" fillId="0" borderId="0" xfId="1898" applyNumberFormat="1" applyFont="1" applyFill="1"/>
    <xf numFmtId="10" fontId="0" fillId="0" borderId="0" xfId="1898" applyNumberFormat="1" applyFont="1" applyFill="1"/>
    <xf numFmtId="0" fontId="2" fillId="0" borderId="0" xfId="1523" applyFill="1" applyAlignment="1">
      <alignment vertical="top"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</cellXfs>
  <cellStyles count="1899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" xfId="1898" builtinId="5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2-3/Exhibits/2018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2-3/Exhibits/Revenues/KAWC%202018%20Rate%20Case%20-%20System%20Deliv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  <sheetName val="Link Out Carlisle"/>
      <sheetName val="Link Out BY"/>
      <sheetName val="2018 KY Constants_Financial Dat"/>
    </sheetNames>
    <sheetDataSet>
      <sheetData sheetId="0">
        <row r="9">
          <cell r="A9" t="str">
            <v>Company Title:</v>
          </cell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6">
          <cell r="C36" t="str">
            <v>Witness Responsible:   Kevin Rogers</v>
          </cell>
        </row>
      </sheetData>
      <sheetData sheetId="1">
        <row r="21">
          <cell r="F21" t="str">
            <v>W/P - 1-10</v>
          </cell>
        </row>
        <row r="49">
          <cell r="D49" t="str">
            <v>Waste Disposal</v>
          </cell>
          <cell r="F49" t="str">
            <v>W/P - 3-5</v>
          </cell>
        </row>
      </sheetData>
      <sheetData sheetId="2">
        <row r="1">
          <cell r="A1" t="str">
            <v>Kentucky American Water Company</v>
          </cell>
        </row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B11"/>
          <cell r="C11"/>
          <cell r="D11"/>
          <cell r="E11"/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B14"/>
          <cell r="C14"/>
          <cell r="D14"/>
          <cell r="E14"/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B17"/>
          <cell r="C17"/>
          <cell r="D17"/>
          <cell r="E17"/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B20"/>
          <cell r="C20"/>
          <cell r="D20"/>
          <cell r="E20"/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A22"/>
          <cell r="B22"/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B24"/>
          <cell r="C24"/>
          <cell r="D24"/>
          <cell r="E24"/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B27"/>
          <cell r="C27"/>
          <cell r="D27"/>
          <cell r="E27"/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B31"/>
          <cell r="C31"/>
          <cell r="D31"/>
          <cell r="E31"/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B37"/>
          <cell r="C37"/>
          <cell r="D37"/>
          <cell r="E37"/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B48"/>
          <cell r="C48"/>
          <cell r="D48"/>
          <cell r="E48"/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</row>
        <row r="50">
          <cell r="A50"/>
          <cell r="B50"/>
          <cell r="C50">
            <v>51015000</v>
          </cell>
          <cell r="D50" t="str">
            <v>Purchased Water I/C</v>
          </cell>
          <cell r="E50" t="str">
            <v>610.1</v>
          </cell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</row>
        <row r="51">
          <cell r="A51" t="str">
            <v>P13 Total</v>
          </cell>
          <cell r="B51"/>
          <cell r="C51"/>
          <cell r="D51"/>
          <cell r="E51"/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</row>
        <row r="58">
          <cell r="A58" t="str">
            <v>P14 Total</v>
          </cell>
          <cell r="B58"/>
          <cell r="C58"/>
          <cell r="D58"/>
          <cell r="E58"/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</row>
        <row r="60">
          <cell r="A60" t="str">
            <v>P15 Total</v>
          </cell>
          <cell r="B60"/>
          <cell r="C60"/>
          <cell r="D60"/>
          <cell r="E60"/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</row>
        <row r="63">
          <cell r="A63" t="str">
            <v>P16 Total</v>
          </cell>
          <cell r="B63"/>
          <cell r="C63"/>
          <cell r="D63"/>
          <cell r="E63"/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P17 Total</v>
          </cell>
          <cell r="B118"/>
          <cell r="C118"/>
          <cell r="D118"/>
          <cell r="E118"/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</row>
        <row r="121">
          <cell r="A121" t="str">
            <v>P18 Total</v>
          </cell>
          <cell r="B121"/>
          <cell r="C121"/>
          <cell r="D121"/>
          <cell r="E121"/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</row>
        <row r="124">
          <cell r="A124" t="str">
            <v>P19 Total</v>
          </cell>
          <cell r="B124"/>
          <cell r="C124"/>
          <cell r="D124"/>
          <cell r="E124"/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</row>
        <row r="128">
          <cell r="A128" t="str">
            <v>P20 Total</v>
          </cell>
          <cell r="B128"/>
          <cell r="C128"/>
          <cell r="D128"/>
          <cell r="E128"/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</row>
        <row r="147">
          <cell r="A147" t="str">
            <v>P21 Total</v>
          </cell>
          <cell r="B147"/>
          <cell r="C147"/>
          <cell r="D147"/>
          <cell r="E147"/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P22 Total</v>
          </cell>
          <cell r="B178"/>
          <cell r="C178"/>
          <cell r="D178"/>
          <cell r="E178"/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 t="str">
            <v>P23 Total</v>
          </cell>
          <cell r="B197"/>
          <cell r="C197"/>
          <cell r="D197"/>
          <cell r="E197"/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P24 Total</v>
          </cell>
          <cell r="B230"/>
          <cell r="C230"/>
          <cell r="D230"/>
          <cell r="E230"/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P25 Total</v>
          </cell>
          <cell r="B245"/>
          <cell r="C245"/>
          <cell r="D245"/>
          <cell r="E245"/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</row>
        <row r="254">
          <cell r="A254" t="str">
            <v>P26 Total</v>
          </cell>
          <cell r="B254"/>
          <cell r="C254"/>
          <cell r="D254"/>
          <cell r="E254"/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P27 Total</v>
          </cell>
          <cell r="B276"/>
          <cell r="C276"/>
          <cell r="D276"/>
          <cell r="E276"/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</row>
        <row r="278">
          <cell r="A278" t="str">
            <v>P28 Total</v>
          </cell>
          <cell r="B278"/>
          <cell r="C278"/>
          <cell r="D278"/>
          <cell r="E278"/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 t="str">
            <v>P29 Total</v>
          </cell>
          <cell r="B285"/>
          <cell r="C285"/>
          <cell r="D285"/>
          <cell r="E285"/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P30 Total</v>
          </cell>
          <cell r="B327"/>
          <cell r="C327"/>
          <cell r="D327"/>
          <cell r="E327"/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P31 Total</v>
          </cell>
          <cell r="B337"/>
          <cell r="C337"/>
          <cell r="D337"/>
          <cell r="E337"/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</row>
        <row r="353">
          <cell r="A353" t="str">
            <v>P32 Total</v>
          </cell>
          <cell r="B353"/>
          <cell r="C353"/>
          <cell r="D353"/>
          <cell r="E353"/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</row>
        <row r="357">
          <cell r="A357" t="str">
            <v>P33 Total</v>
          </cell>
          <cell r="B357"/>
          <cell r="C357"/>
          <cell r="D357"/>
          <cell r="E357"/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</row>
        <row r="364">
          <cell r="A364" t="str">
            <v>P34 Total</v>
          </cell>
          <cell r="B364"/>
          <cell r="C364"/>
          <cell r="D364"/>
          <cell r="E364"/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</row>
        <row r="369">
          <cell r="A369" t="str">
            <v>P35 Total</v>
          </cell>
          <cell r="B369"/>
          <cell r="C369"/>
          <cell r="D369"/>
          <cell r="E369"/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 t="str">
            <v>P36 Total</v>
          </cell>
          <cell r="B380"/>
          <cell r="C380"/>
          <cell r="D380"/>
          <cell r="E380"/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 t="str">
            <v>P37 Total</v>
          </cell>
          <cell r="B404"/>
          <cell r="C404"/>
          <cell r="D404"/>
          <cell r="E404"/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B406"/>
          <cell r="C406"/>
          <cell r="D406"/>
          <cell r="E406"/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B421"/>
          <cell r="C421"/>
          <cell r="D421"/>
          <cell r="E421"/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B426"/>
          <cell r="C426"/>
          <cell r="D426"/>
          <cell r="E426"/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B431"/>
          <cell r="C431"/>
          <cell r="D431"/>
          <cell r="E431"/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B435"/>
          <cell r="C435"/>
          <cell r="D435"/>
          <cell r="E435"/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330768.24689799623</v>
          </cell>
          <cell r="M436">
            <v>548926.80856512208</v>
          </cell>
          <cell r="N436">
            <v>215261.50443389569</v>
          </cell>
          <cell r="O436">
            <v>170476.87575604825</v>
          </cell>
          <cell r="P436">
            <v>172830.92501241717</v>
          </cell>
          <cell r="Q436">
            <v>164205.58933678016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B438"/>
          <cell r="C438"/>
          <cell r="D438"/>
          <cell r="E438"/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330768.24689799623</v>
          </cell>
          <cell r="M438">
            <v>548926.80856512208</v>
          </cell>
          <cell r="N438">
            <v>215261.50443389569</v>
          </cell>
          <cell r="O438">
            <v>170476.87575604825</v>
          </cell>
          <cell r="P438">
            <v>172830.92501241717</v>
          </cell>
          <cell r="Q438">
            <v>164205.58933678016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42437.469162761445</v>
          </cell>
          <cell r="M439">
            <v>70943.302158986378</v>
          </cell>
          <cell r="N439">
            <v>27344.704132326358</v>
          </cell>
          <cell r="O439">
            <v>21492.890955098959</v>
          </cell>
          <cell r="P439">
            <v>21800.484360804163</v>
          </cell>
          <cell r="Q439">
            <v>20673.449160227199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B441"/>
          <cell r="C441"/>
          <cell r="D441"/>
          <cell r="E441"/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42437.469162761445</v>
          </cell>
          <cell r="M441">
            <v>70943.302158986378</v>
          </cell>
          <cell r="N441">
            <v>27344.704132326358</v>
          </cell>
          <cell r="O441">
            <v>21492.890955098959</v>
          </cell>
          <cell r="P441">
            <v>21800.484360804163</v>
          </cell>
          <cell r="Q441">
            <v>20673.449160227199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-10016.634358061474</v>
          </cell>
          <cell r="M444">
            <v>-16623.116584797375</v>
          </cell>
          <cell r="N444">
            <v>-6518.7508217664517</v>
          </cell>
          <cell r="O444">
            <v>-5162.5406820855096</v>
          </cell>
          <cell r="P444">
            <v>-5233.8282100844881</v>
          </cell>
          <cell r="Q444">
            <v>-4972.6277034196437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40491.060736390529</v>
          </cell>
          <cell r="M446">
            <v>67196.984456303384</v>
          </cell>
          <cell r="N446">
            <v>26351.279882459814</v>
          </cell>
          <cell r="O446">
            <v>20868.960654850776</v>
          </cell>
          <cell r="P446">
            <v>21157.132062807854</v>
          </cell>
          <cell r="Q446">
            <v>20101.259880428519</v>
          </cell>
        </row>
        <row r="447">
          <cell r="A447" t="str">
            <v>P45 Total</v>
          </cell>
          <cell r="B447"/>
          <cell r="C447"/>
          <cell r="D447"/>
          <cell r="E447"/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30474.426378329055</v>
          </cell>
          <cell r="M447">
            <v>50573.867871506009</v>
          </cell>
          <cell r="N447">
            <v>19832.529060693363</v>
          </cell>
          <cell r="O447">
            <v>15706.419972765267</v>
          </cell>
          <cell r="P447">
            <v>15923.303852723366</v>
          </cell>
          <cell r="Q447">
            <v>15128.632177008876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-6473.8752387277682</v>
          </cell>
          <cell r="M450">
            <v>-10822.466472709857</v>
          </cell>
          <cell r="N450">
            <v>-4171.4599500185004</v>
          </cell>
          <cell r="O450">
            <v>-3278.7604281781128</v>
          </cell>
          <cell r="P450">
            <v>-3325.6840872010744</v>
          </cell>
          <cell r="Q450">
            <v>-3153.7538231646836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55961.042626930895</v>
          </cell>
          <cell r="M452">
            <v>93550.846328460466</v>
          </cell>
          <cell r="N452">
            <v>36058.657214005143</v>
          </cell>
          <cell r="O452">
            <v>28342.043261375424</v>
          </cell>
          <cell r="P452">
            <v>28747.65764008433</v>
          </cell>
          <cell r="Q452">
            <v>27261.46946379029</v>
          </cell>
        </row>
        <row r="453">
          <cell r="A453" t="str">
            <v>P46 Total</v>
          </cell>
          <cell r="B453"/>
          <cell r="C453"/>
          <cell r="D453"/>
          <cell r="E453"/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49487.167388203125</v>
          </cell>
          <cell r="M453">
            <v>82728.379855750609</v>
          </cell>
          <cell r="N453">
            <v>31887.197263986644</v>
          </cell>
          <cell r="O453">
            <v>25063.282833197311</v>
          </cell>
          <cell r="P453">
            <v>25421.973552883253</v>
          </cell>
          <cell r="Q453">
            <v>24107.715640625607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-638</v>
          </cell>
          <cell r="M455">
            <v>-638</v>
          </cell>
          <cell r="N455">
            <v>-638</v>
          </cell>
          <cell r="O455">
            <v>-638</v>
          </cell>
          <cell r="P455">
            <v>-638</v>
          </cell>
          <cell r="Q455">
            <v>-638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-5903</v>
          </cell>
          <cell r="M457">
            <v>-5903</v>
          </cell>
          <cell r="N457">
            <v>-5903</v>
          </cell>
          <cell r="O457">
            <v>-5903</v>
          </cell>
          <cell r="P457">
            <v>-5903</v>
          </cell>
          <cell r="Q457">
            <v>-5903</v>
          </cell>
        </row>
        <row r="458">
          <cell r="A458" t="str">
            <v>P47 Total</v>
          </cell>
          <cell r="B458"/>
          <cell r="C458"/>
          <cell r="D458"/>
          <cell r="E458"/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B470"/>
          <cell r="C470"/>
          <cell r="D470"/>
          <cell r="E470"/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B474"/>
          <cell r="C474"/>
          <cell r="D474"/>
          <cell r="E474"/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B476"/>
          <cell r="C476"/>
          <cell r="D476"/>
          <cell r="E476"/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B486"/>
          <cell r="C486"/>
          <cell r="D486"/>
          <cell r="E486"/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B488"/>
          <cell r="C488"/>
          <cell r="D488"/>
          <cell r="E488"/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1">
          <cell r="D1" t="str">
            <v>Water Only</v>
          </cell>
        </row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-4004629</v>
          </cell>
          <cell r="M6">
            <v>-3819181</v>
          </cell>
          <cell r="N6">
            <v>-4033932</v>
          </cell>
          <cell r="O6">
            <v>-4056701</v>
          </cell>
          <cell r="P6">
            <v>-4419826</v>
          </cell>
          <cell r="Q6">
            <v>-4593399</v>
          </cell>
          <cell r="R6">
            <v>-52615223</v>
          </cell>
        </row>
        <row r="7">
          <cell r="A7" t="str">
            <v>P02 Total</v>
          </cell>
          <cell r="B7"/>
          <cell r="C7"/>
          <cell r="D7"/>
          <cell r="E7"/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-4004629</v>
          </cell>
          <cell r="M7">
            <v>-3819181</v>
          </cell>
          <cell r="N7">
            <v>-4033932</v>
          </cell>
          <cell r="O7">
            <v>-4056701</v>
          </cell>
          <cell r="P7">
            <v>-4419826</v>
          </cell>
          <cell r="Q7">
            <v>-4593399</v>
          </cell>
          <cell r="R7">
            <v>-52615223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-1873018</v>
          </cell>
          <cell r="M8">
            <v>-1786281</v>
          </cell>
          <cell r="N8">
            <v>-1886723</v>
          </cell>
          <cell r="O8">
            <v>-1897373</v>
          </cell>
          <cell r="P8">
            <v>-2067211</v>
          </cell>
          <cell r="Q8">
            <v>-2148393</v>
          </cell>
          <cell r="R8">
            <v>-24608835</v>
          </cell>
        </row>
        <row r="9">
          <cell r="A9" t="str">
            <v>P03 Total</v>
          </cell>
          <cell r="B9"/>
          <cell r="C9"/>
          <cell r="D9"/>
          <cell r="E9"/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-1873018</v>
          </cell>
          <cell r="M9">
            <v>-1786281</v>
          </cell>
          <cell r="N9">
            <v>-1886723</v>
          </cell>
          <cell r="O9">
            <v>-1897373</v>
          </cell>
          <cell r="P9">
            <v>-2067211</v>
          </cell>
          <cell r="Q9">
            <v>-2148393</v>
          </cell>
          <cell r="R9">
            <v>-24608835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-206286</v>
          </cell>
          <cell r="M10">
            <v>-196733</v>
          </cell>
          <cell r="N10">
            <v>-207795</v>
          </cell>
          <cell r="O10">
            <v>-208968</v>
          </cell>
          <cell r="P10">
            <v>-227673</v>
          </cell>
          <cell r="Q10">
            <v>-236614</v>
          </cell>
          <cell r="R10">
            <v>-2710305</v>
          </cell>
        </row>
        <row r="11">
          <cell r="A11" t="str">
            <v>P04 Total</v>
          </cell>
          <cell r="B11"/>
          <cell r="C11"/>
          <cell r="D11"/>
          <cell r="E11"/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-206286</v>
          </cell>
          <cell r="M11">
            <v>-196733</v>
          </cell>
          <cell r="N11">
            <v>-207795</v>
          </cell>
          <cell r="O11">
            <v>-208968</v>
          </cell>
          <cell r="P11">
            <v>-227673</v>
          </cell>
          <cell r="Q11">
            <v>-236614</v>
          </cell>
          <cell r="R11">
            <v>-2710305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-314968</v>
          </cell>
          <cell r="M12">
            <v>-300382</v>
          </cell>
          <cell r="N12">
            <v>-317273</v>
          </cell>
          <cell r="O12">
            <v>-319064</v>
          </cell>
          <cell r="P12">
            <v>-347624</v>
          </cell>
          <cell r="Q12">
            <v>-361275</v>
          </cell>
          <cell r="R12">
            <v>-4138239</v>
          </cell>
        </row>
        <row r="13">
          <cell r="A13" t="str">
            <v>P05 Total</v>
          </cell>
          <cell r="B13"/>
          <cell r="C13"/>
          <cell r="D13"/>
          <cell r="E13"/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-314968</v>
          </cell>
          <cell r="M13">
            <v>-300382</v>
          </cell>
          <cell r="N13">
            <v>-317273</v>
          </cell>
          <cell r="O13">
            <v>-319064</v>
          </cell>
          <cell r="P13">
            <v>-347624</v>
          </cell>
          <cell r="Q13">
            <v>-361275</v>
          </cell>
          <cell r="R13">
            <v>-4138239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-208736</v>
          </cell>
          <cell r="M14">
            <v>-199070</v>
          </cell>
          <cell r="N14">
            <v>-210264</v>
          </cell>
          <cell r="O14">
            <v>-211451</v>
          </cell>
          <cell r="P14">
            <v>-230378</v>
          </cell>
          <cell r="Q14">
            <v>-239425</v>
          </cell>
          <cell r="R14">
            <v>-2742504</v>
          </cell>
        </row>
        <row r="15">
          <cell r="A15" t="str">
            <v>P06 Total</v>
          </cell>
          <cell r="B15"/>
          <cell r="C15"/>
          <cell r="D15"/>
          <cell r="E15"/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-208736</v>
          </cell>
          <cell r="M15">
            <v>-199070</v>
          </cell>
          <cell r="N15">
            <v>-210264</v>
          </cell>
          <cell r="O15">
            <v>-211451</v>
          </cell>
          <cell r="P15">
            <v>-230378</v>
          </cell>
          <cell r="Q15">
            <v>-239425</v>
          </cell>
          <cell r="R15">
            <v>-2742504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-523242</v>
          </cell>
          <cell r="M16">
            <v>-499011</v>
          </cell>
          <cell r="N16">
            <v>-527071</v>
          </cell>
          <cell r="O16">
            <v>-530046</v>
          </cell>
          <cell r="P16">
            <v>-577492</v>
          </cell>
          <cell r="Q16">
            <v>-600170</v>
          </cell>
          <cell r="R16">
            <v>-6874669</v>
          </cell>
        </row>
        <row r="17">
          <cell r="A17" t="str">
            <v>P07 Total</v>
          </cell>
          <cell r="B17"/>
          <cell r="C17"/>
          <cell r="D17"/>
          <cell r="E17"/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-523242</v>
          </cell>
          <cell r="M17">
            <v>-499011</v>
          </cell>
          <cell r="N17">
            <v>-527071</v>
          </cell>
          <cell r="O17">
            <v>-530046</v>
          </cell>
          <cell r="P17">
            <v>-577492</v>
          </cell>
          <cell r="Q17">
            <v>-600170</v>
          </cell>
          <cell r="R17">
            <v>-6874669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-165694</v>
          </cell>
          <cell r="M18">
            <v>-158021</v>
          </cell>
          <cell r="N18">
            <v>-166907</v>
          </cell>
          <cell r="O18">
            <v>-167849</v>
          </cell>
          <cell r="P18">
            <v>-182874</v>
          </cell>
          <cell r="Q18">
            <v>-190055</v>
          </cell>
          <cell r="R18">
            <v>-2176993</v>
          </cell>
        </row>
        <row r="19">
          <cell r="A19" t="str">
            <v>P08 Total</v>
          </cell>
          <cell r="B19"/>
          <cell r="C19"/>
          <cell r="D19"/>
          <cell r="E19"/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-165694</v>
          </cell>
          <cell r="M19">
            <v>-158021</v>
          </cell>
          <cell r="N19">
            <v>-166907</v>
          </cell>
          <cell r="O19">
            <v>-167849</v>
          </cell>
          <cell r="P19">
            <v>-182874</v>
          </cell>
          <cell r="Q19">
            <v>-190055</v>
          </cell>
          <cell r="R19">
            <v>-2176993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-6693</v>
          </cell>
          <cell r="M20">
            <v>-6383</v>
          </cell>
          <cell r="N20">
            <v>-6742</v>
          </cell>
          <cell r="O20">
            <v>-6780</v>
          </cell>
          <cell r="P20">
            <v>-7387</v>
          </cell>
          <cell r="Q20">
            <v>-7677</v>
          </cell>
          <cell r="R20">
            <v>-87937</v>
          </cell>
        </row>
        <row r="21">
          <cell r="A21" t="str">
            <v>P09 Total</v>
          </cell>
          <cell r="B21"/>
          <cell r="C21"/>
          <cell r="D21"/>
          <cell r="E21"/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-6693</v>
          </cell>
          <cell r="M21">
            <v>-6383</v>
          </cell>
          <cell r="N21">
            <v>-6742</v>
          </cell>
          <cell r="O21">
            <v>-6780</v>
          </cell>
          <cell r="P21">
            <v>-7387</v>
          </cell>
          <cell r="Q21">
            <v>-7677</v>
          </cell>
          <cell r="R21">
            <v>-87937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B26"/>
          <cell r="C26"/>
          <cell r="D26"/>
          <cell r="E26"/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-68363</v>
          </cell>
          <cell r="M27">
            <v>-68063</v>
          </cell>
          <cell r="N27">
            <v>-69462</v>
          </cell>
          <cell r="O27">
            <v>-68489</v>
          </cell>
          <cell r="P27">
            <v>-77846</v>
          </cell>
          <cell r="Q27">
            <v>-80081</v>
          </cell>
          <cell r="R27">
            <v>-889460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-7096</v>
          </cell>
          <cell r="M28">
            <v>-7065</v>
          </cell>
          <cell r="N28">
            <v>-7210</v>
          </cell>
          <cell r="O28">
            <v>-7109</v>
          </cell>
          <cell r="P28">
            <v>-8080</v>
          </cell>
          <cell r="Q28">
            <v>-8312</v>
          </cell>
          <cell r="R28">
            <v>-92324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-11584</v>
          </cell>
          <cell r="M29">
            <v>-11534</v>
          </cell>
          <cell r="N29">
            <v>-11771</v>
          </cell>
          <cell r="O29">
            <v>-11606</v>
          </cell>
          <cell r="P29">
            <v>-13191</v>
          </cell>
          <cell r="Q29">
            <v>-13570</v>
          </cell>
          <cell r="R29">
            <v>-150722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-2177</v>
          </cell>
          <cell r="M31">
            <v>-2167</v>
          </cell>
          <cell r="N31">
            <v>-2212</v>
          </cell>
          <cell r="O31">
            <v>-2181</v>
          </cell>
          <cell r="P31">
            <v>-2479</v>
          </cell>
          <cell r="Q31">
            <v>-2550</v>
          </cell>
          <cell r="R31">
            <v>-28322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-63363</v>
          </cell>
          <cell r="M32">
            <v>-63087</v>
          </cell>
          <cell r="N32">
            <v>-64383</v>
          </cell>
          <cell r="O32">
            <v>-63482</v>
          </cell>
          <cell r="P32">
            <v>-72153</v>
          </cell>
          <cell r="Q32">
            <v>-74226</v>
          </cell>
          <cell r="R32">
            <v>-824421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-3490</v>
          </cell>
          <cell r="M33">
            <v>-3475</v>
          </cell>
          <cell r="N33">
            <v>-3546</v>
          </cell>
          <cell r="O33">
            <v>-3497</v>
          </cell>
          <cell r="P33">
            <v>-3974</v>
          </cell>
          <cell r="Q33">
            <v>-4089</v>
          </cell>
          <cell r="R33">
            <v>-45411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-45636</v>
          </cell>
          <cell r="M34">
            <v>-45437</v>
          </cell>
          <cell r="N34">
            <v>-46371</v>
          </cell>
          <cell r="O34">
            <v>-45722</v>
          </cell>
          <cell r="P34">
            <v>-51967</v>
          </cell>
          <cell r="Q34">
            <v>-53460</v>
          </cell>
          <cell r="R34">
            <v>-593776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B36"/>
          <cell r="C36"/>
          <cell r="D36"/>
          <cell r="E36"/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B38"/>
          <cell r="C38"/>
          <cell r="D38"/>
          <cell r="E38"/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B40"/>
          <cell r="C40"/>
          <cell r="D40"/>
          <cell r="E40"/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B42"/>
          <cell r="C42"/>
          <cell r="D42"/>
          <cell r="E42"/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B45"/>
          <cell r="C45"/>
          <cell r="D45"/>
          <cell r="E45"/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B52"/>
          <cell r="C52"/>
          <cell r="D52"/>
          <cell r="E52"/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B55"/>
          <cell r="C55"/>
          <cell r="D55"/>
          <cell r="E55"/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B58"/>
          <cell r="C58"/>
          <cell r="D58"/>
          <cell r="E58"/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B62"/>
          <cell r="C62"/>
          <cell r="D62"/>
          <cell r="E62"/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B76"/>
          <cell r="C76"/>
          <cell r="D76"/>
          <cell r="E76"/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B91"/>
          <cell r="C91"/>
          <cell r="D91"/>
          <cell r="E91"/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B98"/>
          <cell r="C98"/>
          <cell r="D98"/>
          <cell r="E98"/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B107"/>
          <cell r="C107"/>
          <cell r="D107"/>
          <cell r="E107"/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B111"/>
          <cell r="C111"/>
          <cell r="D111"/>
          <cell r="E111"/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B115"/>
          <cell r="C115"/>
          <cell r="D115"/>
          <cell r="E115"/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B121"/>
          <cell r="C121"/>
          <cell r="D121"/>
          <cell r="E121"/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B123"/>
          <cell r="C123"/>
          <cell r="D123"/>
          <cell r="E123"/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B128"/>
          <cell r="C128"/>
          <cell r="D128"/>
          <cell r="E128"/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B156"/>
          <cell r="C156"/>
          <cell r="D156"/>
          <cell r="E156"/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B159"/>
          <cell r="C159"/>
          <cell r="D159"/>
          <cell r="E159"/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B166"/>
          <cell r="C166"/>
          <cell r="D166"/>
          <cell r="E166"/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B170"/>
          <cell r="C170"/>
          <cell r="D170"/>
          <cell r="E170"/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B177"/>
          <cell r="C177"/>
          <cell r="D177"/>
          <cell r="E177"/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B180"/>
          <cell r="C180"/>
          <cell r="D180"/>
          <cell r="E180"/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B187"/>
          <cell r="C187"/>
          <cell r="D187"/>
          <cell r="E187"/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B201"/>
          <cell r="C201"/>
          <cell r="D201"/>
          <cell r="E201"/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B205"/>
          <cell r="C205"/>
          <cell r="D205"/>
          <cell r="E205"/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B211"/>
          <cell r="C211"/>
          <cell r="D211"/>
          <cell r="E211"/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B215"/>
          <cell r="C215"/>
          <cell r="D215"/>
          <cell r="E215"/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B217"/>
          <cell r="C217"/>
          <cell r="D217"/>
          <cell r="E217"/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B219"/>
          <cell r="C219"/>
          <cell r="D219"/>
          <cell r="E219"/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B223"/>
          <cell r="C223"/>
          <cell r="D223"/>
          <cell r="E223"/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B227"/>
          <cell r="C227"/>
          <cell r="D227"/>
          <cell r="E227"/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B229"/>
          <cell r="C229"/>
          <cell r="D229"/>
          <cell r="E229"/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B240"/>
          <cell r="C240"/>
          <cell r="D240"/>
          <cell r="E240"/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B243"/>
          <cell r="C243"/>
          <cell r="D243"/>
          <cell r="E243"/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B245"/>
          <cell r="C245"/>
          <cell r="D245"/>
          <cell r="E245"/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B247"/>
          <cell r="C247"/>
          <cell r="D247"/>
          <cell r="E247"/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>
        <row r="8">
          <cell r="C8">
            <v>401</v>
          </cell>
        </row>
      </sheetData>
      <sheetData sheetId="6">
        <row r="5">
          <cell r="O5">
            <v>14320884.467466416</v>
          </cell>
        </row>
      </sheetData>
      <sheetData sheetId="7">
        <row r="14">
          <cell r="E14">
            <v>91956201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Workpaper"/>
    </sheetNames>
    <sheetDataSet>
      <sheetData sheetId="0"/>
      <sheetData sheetId="1">
        <row r="38">
          <cell r="E38">
            <v>14027701.357913202</v>
          </cell>
        </row>
        <row r="54">
          <cell r="R54">
            <v>1395519</v>
          </cell>
          <cell r="S54">
            <v>1432873</v>
          </cell>
          <cell r="T54">
            <v>1377987</v>
          </cell>
          <cell r="U54">
            <v>1277871</v>
          </cell>
          <cell r="V54">
            <v>1117530</v>
          </cell>
          <cell r="W54">
            <v>1114710</v>
          </cell>
          <cell r="X54">
            <v>1103134</v>
          </cell>
          <cell r="Y54">
            <v>1021448</v>
          </cell>
          <cell r="Z54">
            <v>1092730</v>
          </cell>
          <cell r="AA54">
            <v>1108881</v>
          </cell>
          <cell r="AB54">
            <v>1240689</v>
          </cell>
          <cell r="AC54">
            <v>1331127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topLeftCell="A13" zoomScale="80" zoomScaleNormal="80" workbookViewId="0">
      <selection activeCell="B45" sqref="B45"/>
    </sheetView>
  </sheetViews>
  <sheetFormatPr defaultColWidth="9.109375" defaultRowHeight="14.4"/>
  <cols>
    <col min="1" max="1" width="48.33203125" style="2" bestFit="1" customWidth="1"/>
    <col min="2" max="2" width="27.109375" style="10" bestFit="1" customWidth="1"/>
    <col min="3" max="3" width="12.33203125" style="2" bestFit="1" customWidth="1"/>
    <col min="4" max="4" width="19.109375" style="2" bestFit="1" customWidth="1"/>
    <col min="5" max="5" width="7.109375" style="2" bestFit="1" customWidth="1"/>
    <col min="6" max="6" width="14.88671875" style="2" bestFit="1" customWidth="1"/>
    <col min="7" max="7" width="10.88671875" style="2" customWidth="1"/>
    <col min="8" max="8" width="9.109375" style="2"/>
    <col min="9" max="9" width="38.5546875" style="2" customWidth="1"/>
    <col min="10" max="10" width="10.109375" style="2" bestFit="1" customWidth="1"/>
    <col min="11" max="11" width="18.44140625" style="2" bestFit="1" customWidth="1"/>
    <col min="12" max="12" width="6.6640625" style="2" bestFit="1" customWidth="1"/>
    <col min="13" max="21" width="11.33203125" style="2" bestFit="1" customWidth="1"/>
    <col min="22" max="22" width="12.33203125" style="2" bestFit="1" customWidth="1"/>
    <col min="23" max="23" width="11.109375" style="2" bestFit="1" customWidth="1"/>
    <col min="24" max="24" width="12.33203125" style="2" bestFit="1" customWidth="1"/>
    <col min="25" max="25" width="13" style="2" bestFit="1" customWidth="1"/>
    <col min="26" max="16384" width="9.109375" style="2"/>
  </cols>
  <sheetData>
    <row r="1" spans="1:26">
      <c r="A1" s="2" t="str">
        <f>'[1]Rate Case Constants'!$C$9</f>
        <v>Kentucky American Water Company</v>
      </c>
    </row>
    <row r="2" spans="1:26">
      <c r="A2" s="2" t="str">
        <f>'[1]Rate Case Constants'!$C$10</f>
        <v>KENTUCKY AMERICAN WATER COMPANY</v>
      </c>
    </row>
    <row r="3" spans="1:26">
      <c r="A3" s="2" t="str">
        <f>'[1]Rate Case Constants'!$C$11</f>
        <v>Case No. 2018-00358</v>
      </c>
    </row>
    <row r="4" spans="1:26">
      <c r="A4" s="20">
        <f>'[1]Rate Case Constants'!$C$12</f>
        <v>43524</v>
      </c>
      <c r="B4" s="21"/>
    </row>
    <row r="5" spans="1:26">
      <c r="A5" s="22" t="str">
        <f>'[1]Rate Case Constants'!$C$13</f>
        <v>June 30, 2020</v>
      </c>
      <c r="B5" s="23"/>
    </row>
    <row r="6" spans="1:26">
      <c r="A6" s="22" t="str">
        <f>'[1]Rate Case Constants'!$C$14</f>
        <v>For the 12 Months Ending June 30, 2020</v>
      </c>
      <c r="B6" s="23"/>
    </row>
    <row r="7" spans="1:26">
      <c r="A7" s="2" t="str">
        <f>'[1]Rate Case Constants'!$C$15</f>
        <v>Base Year for the 12 Months Ended February 28, 2019</v>
      </c>
      <c r="B7" s="2" t="str">
        <f>'[1]Rate Case Constants'!$D$15</f>
        <v>Base Year at 2/28/19</v>
      </c>
      <c r="C7" s="2" t="str">
        <f>'[1]Rate Case Constants'!$E$15</f>
        <v>Base Year for the 12 Months Ended 2/28/19</v>
      </c>
    </row>
    <row r="8" spans="1:26">
      <c r="A8" s="2" t="str">
        <f>'[1]Rate Case Constants'!$C$16</f>
        <v>Base Year Adjustment</v>
      </c>
      <c r="C8" s="10"/>
    </row>
    <row r="9" spans="1:26">
      <c r="A9" s="2" t="str">
        <f>'[1]Rate Case Constants'!$C$17</f>
        <v>Forecast Year for the 12 Months Ended June 30, 2020</v>
      </c>
      <c r="B9" s="2" t="str">
        <f>'[1]Rate Case Constants'!$D$17</f>
        <v>Forecast Year at 6/30/2020</v>
      </c>
      <c r="C9" s="2" t="str">
        <f>'[1]Rate Case Constants'!$E$17</f>
        <v>Forecasted Year at Present Rates</v>
      </c>
      <c r="E9" s="2" t="str">
        <f>'[1]Rate Case Constants'!$F$17</f>
        <v>Allocated Forecast Year at 6/30/2020</v>
      </c>
      <c r="H9" s="6" t="s">
        <v>28</v>
      </c>
      <c r="Q9" s="31"/>
    </row>
    <row r="10" spans="1:26">
      <c r="A10" s="2" t="str">
        <f>'[1]Rate Case Constants'!$C$18</f>
        <v>Attrition Year Adjustment at Present Rates:</v>
      </c>
      <c r="H10" s="32" t="s">
        <v>25</v>
      </c>
      <c r="I10" s="32" t="s">
        <v>13</v>
      </c>
      <c r="J10" s="32" t="s">
        <v>14</v>
      </c>
      <c r="K10" s="32" t="s">
        <v>6</v>
      </c>
      <c r="L10" s="11" t="s">
        <v>15</v>
      </c>
      <c r="M10" s="33">
        <v>43160</v>
      </c>
      <c r="N10" s="33">
        <v>43191</v>
      </c>
      <c r="O10" s="33">
        <v>43221</v>
      </c>
      <c r="P10" s="33">
        <v>43252</v>
      </c>
      <c r="Q10" s="33">
        <v>43282</v>
      </c>
      <c r="R10" s="33">
        <v>43313</v>
      </c>
      <c r="S10" s="33">
        <v>43344</v>
      </c>
      <c r="T10" s="33">
        <v>43374</v>
      </c>
      <c r="U10" s="33">
        <v>43405</v>
      </c>
      <c r="V10" s="33">
        <v>43435</v>
      </c>
      <c r="W10" s="33">
        <v>43466</v>
      </c>
      <c r="X10" s="33">
        <v>43497</v>
      </c>
      <c r="Y10" s="32" t="s">
        <v>26</v>
      </c>
      <c r="Z10" s="92"/>
    </row>
    <row r="11" spans="1:26">
      <c r="A11" s="24" t="str">
        <f>'[1]Rate Case Constants'!$C$19</f>
        <v>Attrition Year at Present Rates</v>
      </c>
      <c r="B11" s="25"/>
      <c r="Z11" s="10"/>
    </row>
    <row r="12" spans="1:26">
      <c r="A12" s="24" t="str">
        <f>'[1]Rate Case Constants'!$C$20</f>
        <v>Adjustments for Proposed Rates:</v>
      </c>
      <c r="B12" s="25"/>
      <c r="H12" s="2" t="str">
        <f>IFERROR(INDEX('[1]Link Out Monthly BY'!$A$6:$A$491,MATCH($J12,'[1]Link Out Monthly BY'!$C$6:$C$491,0),1),"")</f>
        <v>P16</v>
      </c>
      <c r="I12" s="2" t="str">
        <f>IFERROR(INDEX('[1]Link Out Monthly BY'!$B$6:$B$491,MATCH($J12,'[1]Link Out Monthly BY'!$C$6:$C$491,0),1),"")</f>
        <v>Waste disposal</v>
      </c>
      <c r="J12" s="28">
        <v>51110000</v>
      </c>
      <c r="K12" s="2" t="str">
        <f>IFERROR(INDEX('[1]Link Out Monthly BY'!$D$6:$D$491,MATCH($J12,'[1]Link Out Monthly BY'!$C$6:$C$491,0),1),"")</f>
        <v>Waste Disposal</v>
      </c>
      <c r="L12" s="2" t="str">
        <f>IFERROR(INDEX('[1]Link Out Monthly BY'!$E$6:$E$491,MATCH($J12,'[1]Link Out Monthly BY'!$C$6:$C$491,0),1),"")</f>
        <v>675.3</v>
      </c>
      <c r="M12" s="31">
        <f>IFERROR(INDEX('[1]Link Out Monthly BY'!$F$6:$F$491,MATCH($J12,'[1]Link Out Monthly BY'!$C$6:$C$491,0),1),"")</f>
        <v>34514</v>
      </c>
      <c r="N12" s="31">
        <f>IFERROR(INDEX('[1]Link Out Monthly BY'!$G$6:$G$491,MATCH($J12,'[1]Link Out Monthly BY'!$C$6:$C$491,0),1),"")</f>
        <v>32919</v>
      </c>
      <c r="O12" s="31">
        <f>IFERROR(INDEX('[1]Link Out Monthly BY'!$H$6:$H$491,MATCH($J12,'[1]Link Out Monthly BY'!$C$6:$C$491,0),1),"")</f>
        <v>38159</v>
      </c>
      <c r="P12" s="31">
        <f>IFERROR(INDEX('[1]Link Out Monthly BY'!$I$6:$I$491,MATCH($J12,'[1]Link Out Monthly BY'!$C$6:$C$491,0),1),"")</f>
        <v>37991</v>
      </c>
      <c r="Q12" s="31">
        <f>IFERROR(INDEX('[1]Link Out Monthly BY'!$J$6:$J$491,MATCH($J12,'[1]Link Out Monthly BY'!$C$6:$C$491,0),1),"")</f>
        <v>38672</v>
      </c>
      <c r="R12" s="31">
        <f>IFERROR(INDEX('[1]Link Out Monthly BY'!$K$6:$K$491,MATCH($J12,'[1]Link Out Monthly BY'!$C$6:$C$491,0),1),"")</f>
        <v>36645</v>
      </c>
      <c r="S12" s="31">
        <f>IFERROR(INDEX('[1]Link Out Monthly BY'!$L$6:$L$491,MATCH($J12,'[1]Link Out Monthly BY'!$C$6:$C$491,0),1),"")</f>
        <v>24587</v>
      </c>
      <c r="T12" s="31">
        <f>IFERROR(INDEX('[1]Link Out Monthly BY'!$M$6:$M$491,MATCH($J12,'[1]Link Out Monthly BY'!$C$6:$C$491,0),1),"")</f>
        <v>24130</v>
      </c>
      <c r="U12" s="31">
        <f>IFERROR(INDEX('[1]Link Out Monthly BY'!$N$6:$N$491,MATCH($J12,'[1]Link Out Monthly BY'!$C$6:$C$491,0),1),"")</f>
        <v>17941</v>
      </c>
      <c r="V12" s="31">
        <f>IFERROR(INDEX('[1]Link Out Monthly BY'!$O$6:$O$491,MATCH($J12,'[1]Link Out Monthly BY'!$C$6:$C$491,0),1),"")</f>
        <v>120044</v>
      </c>
      <c r="W12" s="31">
        <f>IFERROR(INDEX('[1]Link Out Monthly BY'!$P$6:$P$491,MATCH($J12,'[1]Link Out Monthly BY'!$C$6:$C$491,0),1),"")</f>
        <v>36379</v>
      </c>
      <c r="X12" s="31">
        <f>IFERROR(INDEX('[1]Link Out Monthly BY'!$Q$6:$Q$491,MATCH($J12,'[1]Link Out Monthly BY'!$C$6:$C$491,0),1),"")</f>
        <v>34739</v>
      </c>
      <c r="Y12" s="31">
        <f t="shared" ref="Y12:Y14" si="0">SUM(M12:X12)</f>
        <v>476720</v>
      </c>
      <c r="Z12" s="93"/>
    </row>
    <row r="13" spans="1:26">
      <c r="A13" s="24" t="str">
        <f>'[1]Rate Case Constants'!$C$21</f>
        <v>Attrition Year at Proposed Rates</v>
      </c>
      <c r="B13" s="25"/>
      <c r="H13" s="2" t="str">
        <f>IFERROR(INDEX('[1]Link Out Monthly BY'!$A$6:$A$491,MATCH($J13,'[1]Link Out Monthly BY'!$C$6:$C$491,0),1),"")</f>
        <v>P16</v>
      </c>
      <c r="I13" s="2" t="str">
        <f>IFERROR(INDEX('[1]Link Out Monthly BY'!$B$6:$B$491,MATCH($J13,'[1]Link Out Monthly BY'!$C$6:$C$491,0),1),"")</f>
        <v>Waste disposal</v>
      </c>
      <c r="J13" s="28">
        <v>51120000</v>
      </c>
      <c r="K13" s="2" t="str">
        <f>IFERROR(INDEX('[1]Link Out Monthly BY'!$D$6:$D$491,MATCH($J13,'[1]Link Out Monthly BY'!$C$6:$C$491,0),1),"")</f>
        <v>Amort Waste Disposal</v>
      </c>
      <c r="L13" s="2" t="str">
        <f>IFERROR(INDEX('[1]Link Out Monthly BY'!$E$6:$E$491,MATCH($J13,'[1]Link Out Monthly BY'!$C$6:$C$491,0),1),"")</f>
        <v>675.3</v>
      </c>
      <c r="M13" s="31">
        <f>IFERROR(INDEX('[1]Link Out Monthly BY'!$F$6:$F$491,MATCH($J13,'[1]Link Out Monthly BY'!$C$6:$C$491,0),1),"")</f>
        <v>0</v>
      </c>
      <c r="N13" s="31">
        <f>IFERROR(INDEX('[1]Link Out Monthly BY'!$G$6:$G$491,MATCH($J13,'[1]Link Out Monthly BY'!$C$6:$C$491,0),1),"")</f>
        <v>0</v>
      </c>
      <c r="O13" s="31">
        <f>IFERROR(INDEX('[1]Link Out Monthly BY'!$H$6:$H$491,MATCH($J13,'[1]Link Out Monthly BY'!$C$6:$C$491,0),1),"")</f>
        <v>0</v>
      </c>
      <c r="P13" s="31">
        <f>IFERROR(INDEX('[1]Link Out Monthly BY'!$I$6:$I$491,MATCH($J13,'[1]Link Out Monthly BY'!$C$6:$C$491,0),1),"")</f>
        <v>0</v>
      </c>
      <c r="Q13" s="31">
        <f>IFERROR(INDEX('[1]Link Out Monthly BY'!$J$6:$J$491,MATCH($J13,'[1]Link Out Monthly BY'!$C$6:$C$491,0),1),"")</f>
        <v>0</v>
      </c>
      <c r="R13" s="31">
        <f>IFERROR(INDEX('[1]Link Out Monthly BY'!$K$6:$K$491,MATCH($J13,'[1]Link Out Monthly BY'!$C$6:$C$491,0),1),"")</f>
        <v>0</v>
      </c>
      <c r="S13" s="31">
        <f>IFERROR(INDEX('[1]Link Out Monthly BY'!$L$6:$L$491,MATCH($J13,'[1]Link Out Monthly BY'!$C$6:$C$491,0),1),"")</f>
        <v>8333</v>
      </c>
      <c r="T13" s="31">
        <f>IFERROR(INDEX('[1]Link Out Monthly BY'!$M$6:$M$491,MATCH($J13,'[1]Link Out Monthly BY'!$C$6:$C$491,0),1),"")</f>
        <v>8333</v>
      </c>
      <c r="U13" s="31">
        <f>IFERROR(INDEX('[1]Link Out Monthly BY'!$N$6:$N$491,MATCH($J13,'[1]Link Out Monthly BY'!$C$6:$C$491,0),1),"")</f>
        <v>8333</v>
      </c>
      <c r="V13" s="31">
        <f>IFERROR(INDEX('[1]Link Out Monthly BY'!$O$6:$O$491,MATCH($J13,'[1]Link Out Monthly BY'!$C$6:$C$491,0),1),"")</f>
        <v>8337</v>
      </c>
      <c r="W13" s="31">
        <f>IFERROR(INDEX('[1]Link Out Monthly BY'!$P$6:$P$491,MATCH($J13,'[1]Link Out Monthly BY'!$C$6:$C$491,0),1),"")</f>
        <v>0</v>
      </c>
      <c r="X13" s="31">
        <f>IFERROR(INDEX('[1]Link Out Monthly BY'!$Q$6:$Q$491,MATCH($J13,'[1]Link Out Monthly BY'!$C$6:$C$491,0),1),"")</f>
        <v>0</v>
      </c>
      <c r="Y13" s="31">
        <f t="shared" si="0"/>
        <v>33336</v>
      </c>
      <c r="Z13" s="93"/>
    </row>
    <row r="14" spans="1:26">
      <c r="H14" s="2" t="str">
        <f>IFERROR(INDEX('[1]Link Out Monthly BY'!$A$6:$A$491,MATCH($J14,'[1]Link Out Monthly BY'!$C$6:$C$491,0),1),"")</f>
        <v/>
      </c>
      <c r="I14" s="2" t="str">
        <f>IFERROR(INDEX('[1]Link Out Monthly BY'!$B$6:$B$491,MATCH($J14,'[1]Link Out Monthly BY'!$C$6:$C$491,0),1),"")</f>
        <v/>
      </c>
      <c r="J14" s="10"/>
      <c r="K14" s="2" t="str">
        <f>IFERROR(INDEX('[1]Link Out Monthly BY'!$D$6:$D$491,MATCH($J14,'[1]Link Out Monthly BY'!$C$6:$C$491,0),1),"")</f>
        <v/>
      </c>
      <c r="L14" s="2" t="str">
        <f>IFERROR(INDEX('[1]Link Out Monthly BY'!$E$6:$E$491,MATCH($J14,'[1]Link Out Monthly BY'!$C$6:$C$491,0),1),"")</f>
        <v/>
      </c>
      <c r="M14" s="31" t="str">
        <f>IFERROR(INDEX('[1]Link Out Monthly BY'!$F$6:$F$491,MATCH($J14,'[1]Link Out Monthly BY'!$C$6:$C$491,0),1),"")</f>
        <v/>
      </c>
      <c r="N14" s="31" t="str">
        <f>IFERROR(INDEX('[1]Link Out Monthly BY'!$G$6:$G$491,MATCH($J14,'[1]Link Out Monthly BY'!$C$6:$C$491,0),1),"")</f>
        <v/>
      </c>
      <c r="O14" s="31" t="str">
        <f>IFERROR(INDEX('[1]Link Out Monthly BY'!$H$6:$H$491,MATCH($J14,'[1]Link Out Monthly BY'!$C$6:$C$491,0),1),"")</f>
        <v/>
      </c>
      <c r="P14" s="31" t="str">
        <f>IFERROR(INDEX('[1]Link Out Monthly BY'!$I$6:$I$491,MATCH($J14,'[1]Link Out Monthly BY'!$C$6:$C$491,0),1),"")</f>
        <v/>
      </c>
      <c r="Q14" s="31" t="str">
        <f>IFERROR(INDEX('[1]Link Out Monthly BY'!$J$6:$J$491,MATCH($J14,'[1]Link Out Monthly BY'!$C$6:$C$491,0),1),"")</f>
        <v/>
      </c>
      <c r="R14" s="31" t="str">
        <f>IFERROR(INDEX('[1]Link Out Monthly BY'!$K$6:$K$491,MATCH($J14,'[1]Link Out Monthly BY'!$C$6:$C$491,0),1),"")</f>
        <v/>
      </c>
      <c r="S14" s="31" t="str">
        <f>IFERROR(INDEX('[1]Link Out Monthly BY'!$L$6:$L$491,MATCH($J14,'[1]Link Out Monthly BY'!$C$6:$C$491,0),1),"")</f>
        <v/>
      </c>
      <c r="T14" s="31" t="str">
        <f>IFERROR(INDEX('[1]Link Out Monthly BY'!$M$6:$M$491,MATCH($J14,'[1]Link Out Monthly BY'!$C$6:$C$491,0),1),"")</f>
        <v/>
      </c>
      <c r="U14" s="31" t="str">
        <f>IFERROR(INDEX('[1]Link Out Monthly BY'!$N$6:$N$491,MATCH($J14,'[1]Link Out Monthly BY'!$C$6:$C$491,0),1),"")</f>
        <v/>
      </c>
      <c r="V14" s="31" t="str">
        <f>IFERROR(INDEX('[1]Link Out Monthly BY'!$O$6:$O$491,MATCH($J14,'[1]Link Out Monthly BY'!$C$6:$C$491,0),1),"")</f>
        <v/>
      </c>
      <c r="W14" s="31" t="str">
        <f>IFERROR(INDEX('[1]Link Out Monthly BY'!$P$6:$P$491,MATCH($J14,'[1]Link Out Monthly BY'!$C$6:$C$491,0),1),"")</f>
        <v/>
      </c>
      <c r="X14" s="31" t="str">
        <f>IFERROR(INDEX('[1]Link Out Monthly BY'!$Q$6:$Q$491,MATCH($J14,'[1]Link Out Monthly BY'!$C$6:$C$491,0),1),"")</f>
        <v/>
      </c>
      <c r="Y14" s="31">
        <f t="shared" si="0"/>
        <v>0</v>
      </c>
      <c r="Z14" s="93"/>
    </row>
    <row r="15" spans="1:26">
      <c r="A15" s="26" t="str">
        <f>'[1]Rate Case Constants'!$C$24</f>
        <v>Type of Filing: __X__ Original  _____ Updated  _____ Revised</v>
      </c>
      <c r="B15" s="27"/>
      <c r="H15" s="2" t="str">
        <f>IFERROR(INDEX('[1]Link Out Monthly BY'!$A$6:$A$491,MATCH($J15,'[1]Link Out Monthly BY'!$C$6:$C$491,0),1),"")</f>
        <v/>
      </c>
      <c r="I15" s="2" t="str">
        <f>IFERROR(INDEX('[1]Link Out Monthly BY'!$B$6:$B$491,MATCH($J15,'[1]Link Out Monthly BY'!$C$6:$C$491,0),1),"")</f>
        <v/>
      </c>
      <c r="J15" s="10"/>
      <c r="K15" s="2" t="str">
        <f>IFERROR(INDEX('[1]Link Out Monthly BY'!$D$6:$D$491,MATCH($J15,'[1]Link Out Monthly BY'!$C$6:$C$491,0),1),"")</f>
        <v/>
      </c>
      <c r="L15" s="2" t="str">
        <f>IFERROR(INDEX('[1]Link Out Monthly BY'!$E$6:$E$491,MATCH($J15,'[1]Link Out Monthly BY'!$C$6:$C$491,0),1),"")</f>
        <v/>
      </c>
      <c r="M15" s="44">
        <f>SUM(M12:M14)</f>
        <v>34514</v>
      </c>
      <c r="N15" s="44">
        <f t="shared" ref="N15:Y15" si="1">SUM(N12:N14)</f>
        <v>32919</v>
      </c>
      <c r="O15" s="44">
        <f t="shared" si="1"/>
        <v>38159</v>
      </c>
      <c r="P15" s="44">
        <f t="shared" si="1"/>
        <v>37991</v>
      </c>
      <c r="Q15" s="44">
        <f t="shared" si="1"/>
        <v>38672</v>
      </c>
      <c r="R15" s="44">
        <f t="shared" si="1"/>
        <v>36645</v>
      </c>
      <c r="S15" s="44">
        <f t="shared" si="1"/>
        <v>32920</v>
      </c>
      <c r="T15" s="44">
        <f t="shared" si="1"/>
        <v>32463</v>
      </c>
      <c r="U15" s="44">
        <f t="shared" si="1"/>
        <v>26274</v>
      </c>
      <c r="V15" s="44">
        <f t="shared" si="1"/>
        <v>128381</v>
      </c>
      <c r="W15" s="44">
        <f t="shared" si="1"/>
        <v>36379</v>
      </c>
      <c r="X15" s="44">
        <f t="shared" si="1"/>
        <v>34739</v>
      </c>
      <c r="Y15" s="44">
        <f t="shared" si="1"/>
        <v>510056</v>
      </c>
      <c r="Z15" s="93"/>
    </row>
    <row r="16" spans="1:26">
      <c r="A16" s="26" t="str">
        <f>'[1]Rate Case Constants'!$C$25</f>
        <v>Type of Filing: _____ Original  __X__ Updated  _____ Revised</v>
      </c>
      <c r="B16" s="27"/>
      <c r="H16" s="2" t="str">
        <f>IFERROR(INDEX('[1]Link Out Monthly BY'!$A$6:$A$491,MATCH($J16,'[1]Link Out Monthly BY'!$C$6:$C$491,0),1),"")</f>
        <v/>
      </c>
      <c r="I16" s="2" t="str">
        <f>IFERROR(INDEX('[1]Link Out Monthly BY'!$B$6:$B$491,MATCH($J16,'[1]Link Out Monthly BY'!$C$6:$C$491,0),1),"")</f>
        <v/>
      </c>
      <c r="J16" s="10"/>
      <c r="K16" s="2" t="str">
        <f>IFERROR(INDEX('[1]Link Out Monthly BY'!$D$6:$D$491,MATCH($J16,'[1]Link Out Monthly BY'!$C$6:$C$491,0),1),"")</f>
        <v/>
      </c>
      <c r="L16" s="2" t="str">
        <f>IFERROR(INDEX('[1]Link Out Monthly BY'!$E$6:$E$491,MATCH($J16,'[1]Link Out Monthly BY'!$C$6:$C$491,0),1),"")</f>
        <v/>
      </c>
      <c r="M16" s="31" t="str">
        <f>IFERROR(INDEX('[1]Link Out Monthly BY'!$F$6:$F$491,MATCH($J16,'[1]Link Out Monthly BY'!$C$6:$C$491,0),1),"")</f>
        <v/>
      </c>
      <c r="N16" s="31" t="str">
        <f>IFERROR(INDEX('[1]Link Out Monthly BY'!$G$6:$G$491,MATCH($J16,'[1]Link Out Monthly BY'!$C$6:$C$491,0),1),"")</f>
        <v/>
      </c>
      <c r="O16" s="31" t="str">
        <f>IFERROR(INDEX('[1]Link Out Monthly BY'!$H$6:$H$491,MATCH($J16,'[1]Link Out Monthly BY'!$C$6:$C$491,0),1),"")</f>
        <v/>
      </c>
      <c r="P16" s="31" t="str">
        <f>IFERROR(INDEX('[1]Link Out Monthly BY'!$I$6:$I$491,MATCH($J16,'[1]Link Out Monthly BY'!$C$6:$C$491,0),1),"")</f>
        <v/>
      </c>
      <c r="Q16" s="31" t="str">
        <f>IFERROR(INDEX('[1]Link Out Monthly BY'!$J$6:$J$491,MATCH($J16,'[1]Link Out Monthly BY'!$C$6:$C$491,0),1),"")</f>
        <v/>
      </c>
      <c r="R16" s="31" t="str">
        <f>IFERROR(INDEX('[1]Link Out Monthly BY'!$K$6:$K$491,MATCH($J16,'[1]Link Out Monthly BY'!$C$6:$C$491,0),1),"")</f>
        <v/>
      </c>
      <c r="S16" s="31" t="str">
        <f>IFERROR(INDEX('[1]Link Out Monthly BY'!$L$6:$L$491,MATCH($J16,'[1]Link Out Monthly BY'!$C$6:$C$491,0),1),"")</f>
        <v/>
      </c>
      <c r="T16" s="31" t="str">
        <f>IFERROR(INDEX('[1]Link Out Monthly BY'!$M$6:$M$491,MATCH($J16,'[1]Link Out Monthly BY'!$C$6:$C$491,0),1),"")</f>
        <v/>
      </c>
      <c r="U16" s="31" t="str">
        <f>IFERROR(INDEX('[1]Link Out Monthly BY'!$N$6:$N$491,MATCH($J16,'[1]Link Out Monthly BY'!$C$6:$C$491,0),1),"")</f>
        <v/>
      </c>
      <c r="V16" s="31" t="str">
        <f>IFERROR(INDEX('[1]Link Out Monthly BY'!$O$6:$O$491,MATCH($J16,'[1]Link Out Monthly BY'!$C$6:$C$491,0),1),"")</f>
        <v/>
      </c>
      <c r="W16" s="31" t="str">
        <f>IFERROR(INDEX('[1]Link Out Monthly BY'!$P$6:$P$491,MATCH($J16,'[1]Link Out Monthly BY'!$C$6:$C$491,0),1),"")</f>
        <v/>
      </c>
      <c r="X16" s="31" t="str">
        <f>IFERROR(INDEX('[1]Link Out Monthly BY'!$Q$6:$Q$491,MATCH($J16,'[1]Link Out Monthly BY'!$C$6:$C$491,0),1),"")</f>
        <v/>
      </c>
      <c r="Y16" s="31"/>
      <c r="Z16" s="10"/>
    </row>
    <row r="17" spans="1:25">
      <c r="A17" s="26" t="str">
        <f>'[1]Rate Case Constants'!$C$26</f>
        <v>Type of Filing: _____ Original  _____ Updated  __X__ Revised</v>
      </c>
      <c r="B17" s="27"/>
      <c r="H17" s="2" t="str">
        <f>IFERROR(INDEX('[1]Link Out Monthly BY'!$A$6:$A$491,MATCH($J17,'[1]Link Out Monthly BY'!$C$6:$C$491,0),1),"")</f>
        <v/>
      </c>
      <c r="I17" s="2" t="str">
        <f>IFERROR(INDEX('[1]Link Out Monthly BY'!$B$6:$B$491,MATCH($J17,'[1]Link Out Monthly BY'!$C$6:$C$491,0),1),"")</f>
        <v/>
      </c>
      <c r="J17" s="10"/>
      <c r="K17" s="2" t="str">
        <f>IFERROR(INDEX('[1]Link Out Monthly BY'!$D$6:$D$491,MATCH($J17,'[1]Link Out Monthly BY'!$C$6:$C$491,0),1),"")</f>
        <v/>
      </c>
      <c r="L17" s="2" t="str">
        <f>IFERROR(INDEX('[1]Link Out Monthly BY'!$E$6:$E$491,MATCH($J17,'[1]Link Out Monthly BY'!$C$6:$C$491,0),1),"")</f>
        <v/>
      </c>
      <c r="M17" s="10"/>
      <c r="N17" s="10"/>
      <c r="O17" s="76"/>
      <c r="P17" s="76"/>
      <c r="Q17" s="76"/>
      <c r="R17" s="76"/>
      <c r="S17" s="76"/>
      <c r="T17" s="76"/>
      <c r="U17" s="76"/>
      <c r="V17" s="94"/>
      <c r="W17" s="10"/>
      <c r="X17" s="94"/>
      <c r="Y17" s="31"/>
    </row>
    <row r="19" spans="1:25">
      <c r="A19" s="26" t="str">
        <f>'[1]Rate Case Constants'!$A$30</f>
        <v>Witness Responsible:</v>
      </c>
      <c r="B19" s="27"/>
    </row>
    <row r="20" spans="1:25">
      <c r="A20" s="28" t="str">
        <f>+'[1]Rate Case Constants'!$C$36</f>
        <v>Witness Responsible:   Kevin Rogers</v>
      </c>
    </row>
    <row r="22" spans="1:25">
      <c r="A22" s="29" t="str">
        <f>+'[1]Link Out WP'!$D$49</f>
        <v>Waste Disposal</v>
      </c>
      <c r="B22" s="30"/>
    </row>
    <row r="23" spans="1:25">
      <c r="A23" s="6" t="str">
        <f>CONCATENATE(A8, " ", A22)</f>
        <v>Base Year Adjustment Waste Disposal</v>
      </c>
      <c r="B23" s="30"/>
      <c r="H23" s="6" t="s">
        <v>24</v>
      </c>
      <c r="Q23" s="31"/>
    </row>
    <row r="24" spans="1:25">
      <c r="A24" s="6"/>
      <c r="B24" s="30"/>
      <c r="H24" s="32" t="s">
        <v>25</v>
      </c>
      <c r="I24" s="32" t="s">
        <v>13</v>
      </c>
      <c r="J24" s="32" t="s">
        <v>14</v>
      </c>
      <c r="K24" s="32" t="s">
        <v>6</v>
      </c>
      <c r="L24" s="11" t="s">
        <v>15</v>
      </c>
      <c r="M24" s="33">
        <v>43647</v>
      </c>
      <c r="N24" s="33">
        <v>43678</v>
      </c>
      <c r="O24" s="33">
        <v>43709</v>
      </c>
      <c r="P24" s="33">
        <v>43739</v>
      </c>
      <c r="Q24" s="33">
        <v>43770</v>
      </c>
      <c r="R24" s="33">
        <v>43800</v>
      </c>
      <c r="S24" s="33">
        <v>43831</v>
      </c>
      <c r="T24" s="33">
        <v>43862</v>
      </c>
      <c r="U24" s="33">
        <v>43891</v>
      </c>
      <c r="V24" s="33">
        <v>43922</v>
      </c>
      <c r="W24" s="33">
        <v>43952</v>
      </c>
      <c r="X24" s="33">
        <v>43983</v>
      </c>
      <c r="Y24" s="32" t="s">
        <v>26</v>
      </c>
    </row>
    <row r="25" spans="1:25">
      <c r="A25" s="29" t="str">
        <f>+'[1]Link Out WP'!$F$49</f>
        <v>W/P - 3-5</v>
      </c>
      <c r="B25" s="30"/>
    </row>
    <row r="26" spans="1:25">
      <c r="A26" s="6" t="str">
        <f>'[1]Link Out Filing Exhibits'!$M$80</f>
        <v>Schedule D-2.3</v>
      </c>
      <c r="B26" s="30"/>
      <c r="H26" s="2" t="str">
        <f>IFERROR(INDEX('[1]Link Out Forecast'!$A$6:$A$250,MATCH($J26,'[1]Link Out Forecast'!$C$6:$C$250,0),1),"")</f>
        <v>P16</v>
      </c>
      <c r="I26" s="2" t="str">
        <f>IFERROR(INDEX('[1]Link Out Forecast'!$B$6:$B$250,MATCH($J26,'[1]Link Out Forecast'!$C$6:$C$250,0),1),"")</f>
        <v>Waste disposal</v>
      </c>
      <c r="J26" s="28">
        <v>51110000</v>
      </c>
      <c r="K26" s="2" t="str">
        <f>IFERROR(INDEX('[1]Link Out Forecast'!$D$6:$D$250,MATCH($J26,'[1]Link Out Forecast'!$C$6:$C$250,0),1),"")</f>
        <v>Waste Disposal</v>
      </c>
      <c r="L26" s="2" t="str">
        <f>IFERROR(INDEX('[1]Link Out Forecast'!$E$6:$E$250,MATCH($J26,'[1]Link Out Forecast'!$C$6:$C$250,0),1),"")</f>
        <v>675.3</v>
      </c>
      <c r="M26" s="31">
        <f>IFERROR(INDEX('[1]Link Out Forecast'!$F$6:$F$250,MATCH($J26,'[1]Link Out Forecast'!$C$6:$C$250,0),1),"")</f>
        <v>36306</v>
      </c>
      <c r="N26" s="31">
        <f>IFERROR(INDEX('[1]Link Out Forecast'!$G$6:$G$250,MATCH($J26,'[1]Link Out Forecast'!$C$6:$C$250,0),1),"")</f>
        <v>37806</v>
      </c>
      <c r="O26" s="31">
        <f>IFERROR(INDEX('[1]Link Out Forecast'!$H$6:$H$250,MATCH($J26,'[1]Link Out Forecast'!$C$6:$C$250,0),1),"")</f>
        <v>36070</v>
      </c>
      <c r="P26" s="31">
        <f>IFERROR(INDEX('[1]Link Out Forecast'!$I$6:$I$250,MATCH($J26,'[1]Link Out Forecast'!$C$6:$C$250,0),1),"")</f>
        <v>39159</v>
      </c>
      <c r="Q26" s="31">
        <f>IFERROR(INDEX('[1]Link Out Forecast'!$J$6:$J$250,MATCH($J26,'[1]Link Out Forecast'!$C$6:$C$250,0),1),"")</f>
        <v>36391</v>
      </c>
      <c r="R26" s="31">
        <f>IFERROR(INDEX('[1]Link Out Forecast'!$K$6:$K$250,MATCH($J26,'[1]Link Out Forecast'!$C$6:$C$250,0),1),"")</f>
        <v>36047</v>
      </c>
      <c r="S26" s="31">
        <f>IFERROR(INDEX('[1]Link Out Forecast'!$L$6:$L$250,MATCH($J26,'[1]Link Out Forecast'!$C$6:$C$250,0),1),"")</f>
        <v>26740</v>
      </c>
      <c r="T26" s="31">
        <f>IFERROR(INDEX('[1]Link Out Forecast'!$M$6:$M$250,MATCH($J26,'[1]Link Out Forecast'!$C$6:$C$250,0),1),"")</f>
        <v>25535</v>
      </c>
      <c r="U26" s="31">
        <f>IFERROR(INDEX('[1]Link Out Forecast'!$N$6:$N$250,MATCH($J26,'[1]Link Out Forecast'!$C$6:$C$250,0),1),"")</f>
        <v>25327</v>
      </c>
      <c r="V26" s="31">
        <f>IFERROR(INDEX('[1]Link Out Forecast'!$O$6:$O$250,MATCH($J26,'[1]Link Out Forecast'!$C$6:$C$250,0),1),"")</f>
        <v>25696</v>
      </c>
      <c r="W26" s="31">
        <f>IFERROR(INDEX('[1]Link Out Forecast'!$P$6:$P$250,MATCH($J26,'[1]Link Out Forecast'!$C$6:$C$250,0),1),"")</f>
        <v>27291</v>
      </c>
      <c r="X26" s="31">
        <f>IFERROR(INDEX('[1]Link Out Forecast'!$Q$6:$Q$250,MATCH($J26,'[1]Link Out Forecast'!$C$6:$C$250,0),1),"")</f>
        <v>26749</v>
      </c>
      <c r="Y26" s="31">
        <f>IFERROR(INDEX('[1]Link Out Forecast'!$R$6:$R$250,MATCH($J26,'[1]Link Out Forecast'!$C$6:$C$250,0),1),"")</f>
        <v>379117</v>
      </c>
    </row>
    <row r="27" spans="1:25">
      <c r="A27" s="6"/>
      <c r="B27" s="30"/>
      <c r="H27" s="2" t="str">
        <f>IFERROR(INDEX('[1]Link Out Forecast'!$A$6:$A$250,MATCH($J27,'[1]Link Out Forecast'!$C$6:$C$250,0),1),"")</f>
        <v>P16</v>
      </c>
      <c r="I27" s="2" t="str">
        <f>IFERROR(INDEX('[1]Link Out Forecast'!$B$6:$B$250,MATCH($J27,'[1]Link Out Forecast'!$C$6:$C$250,0),1),"")</f>
        <v>Waste disposal</v>
      </c>
      <c r="J27" s="28">
        <v>51120000</v>
      </c>
      <c r="K27" s="2" t="str">
        <f>IFERROR(INDEX('[1]Link Out Forecast'!$D$6:$D$250,MATCH($J27,'[1]Link Out Forecast'!$C$6:$C$250,0),1),"")</f>
        <v>Amort Waste Disposal</v>
      </c>
      <c r="L27" s="2" t="str">
        <f>IFERROR(INDEX('[1]Link Out Forecast'!$E$6:$E$250,MATCH($J27,'[1]Link Out Forecast'!$C$6:$C$250,0),1),"")</f>
        <v>675.3</v>
      </c>
      <c r="M27" s="31">
        <f>IFERROR(INDEX('[1]Link Out Forecast'!$F$6:$F$250,MATCH($J27,'[1]Link Out Forecast'!$C$6:$C$250,0),1),"")</f>
        <v>0</v>
      </c>
      <c r="N27" s="31">
        <f>IFERROR(INDEX('[1]Link Out Forecast'!$G$6:$G$250,MATCH($J27,'[1]Link Out Forecast'!$C$6:$C$250,0),1),"")</f>
        <v>0</v>
      </c>
      <c r="O27" s="31">
        <f>IFERROR(INDEX('[1]Link Out Forecast'!$H$6:$H$250,MATCH($J27,'[1]Link Out Forecast'!$C$6:$C$250,0),1),"")</f>
        <v>0</v>
      </c>
      <c r="P27" s="31">
        <f>IFERROR(INDEX('[1]Link Out Forecast'!$I$6:$I$250,MATCH($J27,'[1]Link Out Forecast'!$C$6:$C$250,0),1),"")</f>
        <v>0</v>
      </c>
      <c r="Q27" s="31">
        <f>IFERROR(INDEX('[1]Link Out Forecast'!$J$6:$J$250,MATCH($J27,'[1]Link Out Forecast'!$C$6:$C$250,0),1),"")</f>
        <v>0</v>
      </c>
      <c r="R27" s="31">
        <f>IFERROR(INDEX('[1]Link Out Forecast'!$K$6:$K$250,MATCH($J27,'[1]Link Out Forecast'!$C$6:$C$250,0),1),"")</f>
        <v>0</v>
      </c>
      <c r="S27" s="31">
        <f>IFERROR(INDEX('[1]Link Out Forecast'!$L$6:$L$250,MATCH($J27,'[1]Link Out Forecast'!$C$6:$C$250,0),1),"")</f>
        <v>0</v>
      </c>
      <c r="T27" s="31">
        <f>IFERROR(INDEX('[1]Link Out Forecast'!$M$6:$M$250,MATCH($J27,'[1]Link Out Forecast'!$C$6:$C$250,0),1),"")</f>
        <v>0</v>
      </c>
      <c r="U27" s="31">
        <f>IFERROR(INDEX('[1]Link Out Forecast'!$N$6:$N$250,MATCH($J27,'[1]Link Out Forecast'!$C$6:$C$250,0),1),"")</f>
        <v>0</v>
      </c>
      <c r="V27" s="31">
        <f>IFERROR(INDEX('[1]Link Out Forecast'!$O$6:$O$250,MATCH($J27,'[1]Link Out Forecast'!$C$6:$C$250,0),1),"")</f>
        <v>0</v>
      </c>
      <c r="W27" s="31">
        <f>IFERROR(INDEX('[1]Link Out Forecast'!$P$6:$P$250,MATCH($J27,'[1]Link Out Forecast'!$C$6:$C$250,0),1),"")</f>
        <v>0</v>
      </c>
      <c r="X27" s="31">
        <f>IFERROR(INDEX('[1]Link Out Forecast'!$Q$6:$Q$250,MATCH($J27,'[1]Link Out Forecast'!$C$6:$C$250,0),1),"")</f>
        <v>0</v>
      </c>
      <c r="Y27" s="31">
        <f>IFERROR(INDEX('[1]Link Out Forecast'!$R$6:$R$250,MATCH($J27,'[1]Link Out Forecast'!$C$6:$C$250,0),1),"")</f>
        <v>0</v>
      </c>
    </row>
    <row r="28" spans="1:25">
      <c r="A28" s="60"/>
      <c r="B28" s="30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5" thickBot="1">
      <c r="A29" s="55"/>
      <c r="B29" s="57"/>
      <c r="C29" s="57"/>
      <c r="D29" s="58"/>
      <c r="E29" s="58"/>
      <c r="F29" s="58"/>
      <c r="G29" s="3"/>
      <c r="K29" s="2" t="s">
        <v>26</v>
      </c>
      <c r="M29" s="34">
        <f t="shared" ref="M29:Y29" si="2">SUM(M26:M28)</f>
        <v>36306</v>
      </c>
      <c r="N29" s="34">
        <f t="shared" si="2"/>
        <v>37806</v>
      </c>
      <c r="O29" s="34">
        <f t="shared" si="2"/>
        <v>36070</v>
      </c>
      <c r="P29" s="34">
        <f t="shared" si="2"/>
        <v>39159</v>
      </c>
      <c r="Q29" s="34">
        <f t="shared" si="2"/>
        <v>36391</v>
      </c>
      <c r="R29" s="34">
        <f t="shared" si="2"/>
        <v>36047</v>
      </c>
      <c r="S29" s="34">
        <f t="shared" si="2"/>
        <v>26740</v>
      </c>
      <c r="T29" s="34">
        <f t="shared" si="2"/>
        <v>25535</v>
      </c>
      <c r="U29" s="34">
        <f t="shared" si="2"/>
        <v>25327</v>
      </c>
      <c r="V29" s="34">
        <f t="shared" si="2"/>
        <v>25696</v>
      </c>
      <c r="W29" s="34">
        <f t="shared" si="2"/>
        <v>27291</v>
      </c>
      <c r="X29" s="34">
        <f t="shared" si="2"/>
        <v>26749</v>
      </c>
      <c r="Y29" s="34">
        <f t="shared" si="2"/>
        <v>379117</v>
      </c>
    </row>
    <row r="30" spans="1:25" ht="15" thickTop="1">
      <c r="A30" s="45"/>
      <c r="B30" s="56"/>
      <c r="C30" s="56"/>
      <c r="D30" s="56"/>
      <c r="E30" s="56"/>
      <c r="F30" s="56"/>
    </row>
    <row r="31" spans="1:25">
      <c r="A31" s="45"/>
      <c r="B31" s="56"/>
      <c r="C31" s="56"/>
      <c r="D31" s="56"/>
      <c r="E31" s="56"/>
      <c r="F31" s="59"/>
      <c r="X31" s="10"/>
      <c r="Y31" s="95"/>
    </row>
    <row r="32" spans="1:25">
      <c r="A32" s="45"/>
      <c r="B32" s="56"/>
      <c r="C32" s="56"/>
      <c r="D32" s="56"/>
      <c r="E32" s="56"/>
      <c r="F32" s="59"/>
      <c r="X32" s="10"/>
      <c r="Y32" s="96"/>
    </row>
    <row r="33" spans="1:25">
      <c r="A33" s="45"/>
      <c r="B33" s="56"/>
      <c r="C33" s="56"/>
      <c r="D33" s="56"/>
      <c r="E33" s="56"/>
      <c r="F33" s="59"/>
      <c r="X33" s="10"/>
      <c r="Y33" s="96"/>
    </row>
    <row r="34" spans="1:25">
      <c r="A34" s="60"/>
      <c r="B34" s="66"/>
      <c r="C34" s="56"/>
      <c r="D34" s="56"/>
      <c r="E34" s="56"/>
      <c r="F34" s="59"/>
    </row>
    <row r="35" spans="1:25">
      <c r="A35" s="45"/>
      <c r="B35" s="56"/>
      <c r="C35" s="56"/>
      <c r="D35" s="56"/>
      <c r="E35" s="56"/>
      <c r="F35" s="56"/>
    </row>
    <row r="36" spans="1:25">
      <c r="A36" s="45"/>
      <c r="B36" s="39"/>
    </row>
    <row r="37" spans="1:25">
      <c r="B37" s="39"/>
    </row>
    <row r="40" spans="1:25">
      <c r="A40" s="6" t="s">
        <v>38</v>
      </c>
      <c r="B40" s="75" t="s">
        <v>39</v>
      </c>
    </row>
    <row r="42" spans="1:25">
      <c r="A42" s="2" t="s">
        <v>40</v>
      </c>
      <c r="B42" s="76">
        <f>SUM('[2]Link Out'!$R$54:$AC$54)</f>
        <v>14614499</v>
      </c>
    </row>
    <row r="45" spans="1:25">
      <c r="A45" t="s">
        <v>57</v>
      </c>
      <c r="B45" s="76">
        <f>+'[2]Link Out'!$E$38</f>
        <v>14027701.357913202</v>
      </c>
    </row>
  </sheetData>
  <printOptions horizontalCentered="1" verticalCentered="1"/>
  <pageMargins left="0.75" right="0.75" top="0.75" bottom="0.75" header="0.3" footer="0.3"/>
  <pageSetup scale="31" orientation="landscape" blackAndWhite="1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/>
  </sheetViews>
  <sheetFormatPr defaultColWidth="9.109375" defaultRowHeight="14.4"/>
  <cols>
    <col min="1" max="1" width="11.6640625" style="2" customWidth="1"/>
    <col min="2" max="2" width="27.88671875" style="2" bestFit="1" customWidth="1"/>
    <col min="3" max="6" width="18.6640625" style="2" customWidth="1"/>
    <col min="7" max="16384" width="9.109375" style="2"/>
  </cols>
  <sheetData>
    <row r="1" spans="1:6" ht="55.2" customHeight="1">
      <c r="A1" s="7" t="s">
        <v>18</v>
      </c>
      <c r="B1" s="7" t="s">
        <v>1</v>
      </c>
      <c r="C1" s="7" t="s">
        <v>17</v>
      </c>
      <c r="D1" s="13" t="str">
        <f>'Link In'!C7</f>
        <v>Base Year for the 12 Months Ended 2/28/19</v>
      </c>
      <c r="E1" s="14" t="s">
        <v>19</v>
      </c>
      <c r="F1" s="14" t="s">
        <v>20</v>
      </c>
    </row>
    <row r="2" spans="1:6">
      <c r="A2" s="8"/>
    </row>
    <row r="3" spans="1:6" ht="15" thickBot="1">
      <c r="A3" s="8" t="str">
        <f>'Link In'!H12</f>
        <v>P16</v>
      </c>
      <c r="B3" s="2" t="str">
        <f>'Link In'!A22</f>
        <v>Waste Disposal</v>
      </c>
      <c r="C3" s="2" t="str">
        <f>'Link In'!A26</f>
        <v>Schedule D-2.3</v>
      </c>
      <c r="D3" s="63">
        <f>ROUND(Exhibit!C15,0)</f>
        <v>510056</v>
      </c>
      <c r="E3" s="63">
        <f>ROUND(Exhibit!E23,0)</f>
        <v>-102573</v>
      </c>
      <c r="F3" s="63">
        <f>ROUND(Exhibit!E26,0)</f>
        <v>407483</v>
      </c>
    </row>
    <row r="4" spans="1:6" ht="15" thickTop="1">
      <c r="A4" s="8"/>
    </row>
    <row r="5" spans="1:6">
      <c r="A5" s="8"/>
    </row>
    <row r="6" spans="1:6">
      <c r="A6" s="8"/>
    </row>
    <row r="7" spans="1:6">
      <c r="A7" s="15" t="s">
        <v>9</v>
      </c>
      <c r="D7" s="11" t="s">
        <v>23</v>
      </c>
    </row>
    <row r="8" spans="1:6">
      <c r="A8" s="16">
        <f>'Summary by Account'!A14</f>
        <v>51110000</v>
      </c>
      <c r="B8" s="17" t="str">
        <f>'Summary by Account'!B14</f>
        <v>Waste Disposal</v>
      </c>
      <c r="C8" s="8"/>
      <c r="D8" s="49">
        <f>+'Summary by Account'!E21</f>
        <v>407483</v>
      </c>
    </row>
    <row r="9" spans="1:6">
      <c r="A9" s="16">
        <f>'Summary by Account'!A15</f>
        <v>51120000</v>
      </c>
      <c r="B9" s="17" t="str">
        <f>'Summary by Account'!B15</f>
        <v>Amort Waste Disposal</v>
      </c>
      <c r="C9" s="8"/>
      <c r="D9" s="18">
        <f>ROUND('Summary by Account'!E15,0)</f>
        <v>0</v>
      </c>
    </row>
    <row r="10" spans="1:6">
      <c r="A10" s="16"/>
      <c r="B10" s="17"/>
      <c r="C10" s="8"/>
      <c r="D10" s="18"/>
    </row>
    <row r="11" spans="1:6" ht="15" thickBot="1">
      <c r="A11" s="8"/>
      <c r="B11" s="19"/>
      <c r="C11" s="8"/>
      <c r="D11" s="50">
        <f>SUM(D8:D10)</f>
        <v>407483</v>
      </c>
    </row>
    <row r="12" spans="1:6" ht="15" thickTop="1">
      <c r="A12" s="8"/>
      <c r="B12" s="8"/>
      <c r="C12" s="8"/>
      <c r="D12" s="8"/>
    </row>
    <row r="13" spans="1:6">
      <c r="A13" s="15" t="s">
        <v>12</v>
      </c>
      <c r="B13" s="8"/>
      <c r="C13" s="8"/>
      <c r="D13" s="8"/>
    </row>
    <row r="15" spans="1:6">
      <c r="A15" s="2" t="str">
        <f>'Link In'!A25</f>
        <v>W/P - 3-5</v>
      </c>
    </row>
    <row r="16" spans="1:6">
      <c r="A16" s="2" t="str">
        <f ca="1">Exhibit!F2</f>
        <v>O&amp;M\[KAWC 2018 Rate Case - Waste Disposal Exhibit.xlsx]Exhibit</v>
      </c>
    </row>
    <row r="21" spans="1:4">
      <c r="A21" s="6"/>
    </row>
    <row r="22" spans="1:4">
      <c r="A22" s="36"/>
      <c r="D22" s="36"/>
    </row>
    <row r="23" spans="1:4">
      <c r="D23" s="36"/>
    </row>
  </sheetData>
  <printOptions horizontalCentered="1" verticalCentered="1"/>
  <pageMargins left="0.75" right="0.75" top="0.75" bottom="0.75" header="0.3" footer="0.3"/>
  <pageSetup orientation="landscape" blackAndWhite="1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Normal="100" workbookViewId="0"/>
  </sheetViews>
  <sheetFormatPr defaultColWidth="9.109375" defaultRowHeight="14.4"/>
  <cols>
    <col min="1" max="1" width="5.6640625" style="2" customWidth="1"/>
    <col min="2" max="2" width="38.88671875" style="2" customWidth="1"/>
    <col min="3" max="4" width="12.6640625" style="2" customWidth="1"/>
    <col min="5" max="5" width="14" style="2" customWidth="1"/>
    <col min="6" max="6" width="31.109375" style="2" customWidth="1"/>
    <col min="7" max="16384" width="9.109375" style="2"/>
  </cols>
  <sheetData>
    <row r="1" spans="1:6">
      <c r="A1" s="1" t="s">
        <v>10</v>
      </c>
      <c r="B1" s="1"/>
      <c r="C1" s="1"/>
      <c r="D1" s="1"/>
      <c r="F1" s="4" t="str">
        <f>'Link In'!A25</f>
        <v>W/P - 3-5</v>
      </c>
    </row>
    <row r="2" spans="1:6">
      <c r="A2" s="1" t="s">
        <v>11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Waste Disposal Exhibit.xlsx]Exhibit</v>
      </c>
    </row>
    <row r="4" spans="1:6">
      <c r="A4" s="98" t="str">
        <f>'Link In'!A1</f>
        <v>Kentucky American Water Company</v>
      </c>
      <c r="B4" s="98"/>
      <c r="C4" s="98"/>
      <c r="D4" s="98"/>
      <c r="E4" s="98"/>
      <c r="F4" s="98"/>
    </row>
    <row r="5" spans="1:6">
      <c r="A5" s="98" t="str">
        <f>'Link In'!A3</f>
        <v>Case No. 2018-00358</v>
      </c>
      <c r="B5" s="98"/>
      <c r="C5" s="98"/>
      <c r="D5" s="98"/>
      <c r="E5" s="98"/>
      <c r="F5" s="98"/>
    </row>
    <row r="6" spans="1:6">
      <c r="A6" s="98" t="str">
        <f>'Link In'!A23</f>
        <v>Base Year Adjustment Waste Disposal</v>
      </c>
      <c r="B6" s="98"/>
      <c r="C6" s="98"/>
      <c r="D6" s="98"/>
      <c r="E6" s="98"/>
      <c r="F6" s="98"/>
    </row>
    <row r="7" spans="1:6">
      <c r="A7" s="99" t="str">
        <f>'Link In'!A6</f>
        <v>For the 12 Months Ending June 30, 2020</v>
      </c>
      <c r="B7" s="99"/>
      <c r="C7" s="99"/>
      <c r="D7" s="99"/>
      <c r="E7" s="99"/>
      <c r="F7" s="99"/>
    </row>
    <row r="9" spans="1:6">
      <c r="A9" s="6" t="str">
        <f>'Link In'!A20</f>
        <v>Witness Responsible:   Kevin Rogers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51">
        <f>ROUND('Link In'!Y15,0)</f>
        <v>510056</v>
      </c>
      <c r="D15" s="52">
        <v>0</v>
      </c>
      <c r="E15" s="52">
        <f>C15</f>
        <v>510056</v>
      </c>
    </row>
    <row r="16" spans="1:6">
      <c r="A16" s="8">
        <v>2</v>
      </c>
    </row>
    <row r="17" spans="1:6">
      <c r="A17" s="8">
        <v>3</v>
      </c>
      <c r="C17" s="35"/>
      <c r="D17" s="35"/>
      <c r="E17" s="35"/>
    </row>
    <row r="18" spans="1:6">
      <c r="A18" s="8">
        <v>4</v>
      </c>
      <c r="B18" s="6" t="s">
        <v>4</v>
      </c>
      <c r="C18" s="35"/>
      <c r="D18" s="35"/>
      <c r="E18" s="35"/>
    </row>
    <row r="19" spans="1:6" ht="28.8">
      <c r="A19" s="8">
        <v>5</v>
      </c>
      <c r="B19" s="67" t="s">
        <v>58</v>
      </c>
      <c r="C19" s="35"/>
      <c r="D19" s="43">
        <f>ROUND('Summary by Account'!D17,0)</f>
        <v>-130939</v>
      </c>
      <c r="E19" s="35"/>
      <c r="F19" s="10" t="str">
        <f>'Link In'!A26</f>
        <v>Schedule D-2.3</v>
      </c>
    </row>
    <row r="20" spans="1:6">
      <c r="A20" s="8">
        <v>6</v>
      </c>
      <c r="B20" s="67" t="s">
        <v>59</v>
      </c>
      <c r="C20" s="35"/>
      <c r="D20" s="43">
        <f>+'Summary by Account'!E19</f>
        <v>15859</v>
      </c>
      <c r="E20" s="35"/>
      <c r="F20" s="10"/>
    </row>
    <row r="21" spans="1:6">
      <c r="A21" s="8">
        <v>7</v>
      </c>
      <c r="B21" s="67" t="s">
        <v>60</v>
      </c>
      <c r="C21" s="35"/>
      <c r="D21" s="43">
        <f>+'Summary by Account'!E20</f>
        <v>12507</v>
      </c>
      <c r="E21" s="35"/>
      <c r="F21" s="10"/>
    </row>
    <row r="22" spans="1:6">
      <c r="A22" s="8">
        <v>8</v>
      </c>
      <c r="B22" s="9"/>
      <c r="C22" s="35"/>
      <c r="D22" s="43"/>
      <c r="E22" s="35"/>
    </row>
    <row r="23" spans="1:6">
      <c r="A23" s="8">
        <v>9</v>
      </c>
      <c r="B23" s="6" t="s">
        <v>5</v>
      </c>
      <c r="C23" s="35"/>
      <c r="D23" s="62">
        <f>SUM(D19:D22)</f>
        <v>-102573</v>
      </c>
      <c r="E23" s="62">
        <f>D23</f>
        <v>-102573</v>
      </c>
    </row>
    <row r="24" spans="1:6">
      <c r="A24" s="8">
        <v>10</v>
      </c>
      <c r="C24" s="35"/>
      <c r="D24" s="35"/>
      <c r="E24" s="35"/>
    </row>
    <row r="25" spans="1:6">
      <c r="A25" s="8">
        <v>11</v>
      </c>
    </row>
    <row r="26" spans="1:6" ht="15" thickBot="1">
      <c r="A26" s="8">
        <v>12</v>
      </c>
      <c r="B26" s="6" t="str">
        <f>'Link In'!C9</f>
        <v>Forecasted Year at Present Rates</v>
      </c>
      <c r="E26" s="53">
        <f>E15+E23</f>
        <v>407483</v>
      </c>
    </row>
    <row r="27" spans="1:6" ht="15" thickTop="1">
      <c r="A27" s="8">
        <v>13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/>
  </sheetViews>
  <sheetFormatPr defaultColWidth="9.109375" defaultRowHeight="14.4"/>
  <cols>
    <col min="1" max="1" width="18.5546875" style="2" customWidth="1"/>
    <col min="2" max="2" width="23" style="2" customWidth="1"/>
    <col min="3" max="5" width="18.21875" style="2" customWidth="1"/>
    <col min="6" max="16384" width="9.109375" style="2"/>
  </cols>
  <sheetData>
    <row r="1" spans="1:5">
      <c r="A1" s="1" t="s">
        <v>10</v>
      </c>
      <c r="B1" s="1"/>
      <c r="C1" s="1"/>
      <c r="D1" s="1"/>
      <c r="E1" s="4" t="str">
        <f>'Link In'!A25</f>
        <v>W/P - 3-5</v>
      </c>
    </row>
    <row r="2" spans="1:5">
      <c r="A2" s="1" t="s">
        <v>11</v>
      </c>
      <c r="B2" s="1"/>
      <c r="C2" s="1"/>
      <c r="D2" s="1"/>
      <c r="E2" s="5" t="str">
        <f ca="1">RIGHT(CELL("filename",$A$1),LEN(CELL("filename",$A$1))-SEARCH("\O&amp;M",CELL("filename",$A$1),1))</f>
        <v>O&amp;M\[KAWC 2018 Rate Case - Waste Disposal Exhibit.xlsx]Summary by Account</v>
      </c>
    </row>
    <row r="4" spans="1:5">
      <c r="A4" s="98" t="str">
        <f>'Link In'!A1</f>
        <v>Kentucky American Water Company</v>
      </c>
      <c r="B4" s="98"/>
      <c r="C4" s="98"/>
      <c r="D4" s="98"/>
      <c r="E4" s="98"/>
    </row>
    <row r="5" spans="1:5">
      <c r="A5" s="98" t="str">
        <f>'Link In'!A3</f>
        <v>Case No. 2018-00358</v>
      </c>
      <c r="B5" s="98"/>
      <c r="C5" s="98"/>
      <c r="D5" s="98"/>
      <c r="E5" s="98"/>
    </row>
    <row r="6" spans="1:5">
      <c r="A6" s="98" t="str">
        <f>'Link In'!A23</f>
        <v>Base Year Adjustment Waste Disposal</v>
      </c>
      <c r="B6" s="98"/>
      <c r="C6" s="98"/>
      <c r="D6" s="98"/>
      <c r="E6" s="98"/>
    </row>
    <row r="7" spans="1:5">
      <c r="A7" s="99" t="str">
        <f>'Link In'!A6</f>
        <v>For the 12 Months Ending June 30, 2020</v>
      </c>
      <c r="B7" s="99"/>
      <c r="C7" s="99"/>
      <c r="D7" s="99"/>
      <c r="E7" s="99"/>
    </row>
    <row r="9" spans="1:5">
      <c r="A9" s="6" t="str">
        <f>'Link In'!A20</f>
        <v>Witness Responsible:   Kevin Rogers</v>
      </c>
    </row>
    <row r="10" spans="1:5">
      <c r="A10" s="6" t="str">
        <f>'Link In'!A15</f>
        <v>Type of Filing: __X__ Original  _____ Updated  _____ Revised</v>
      </c>
    </row>
    <row r="11" spans="1:5">
      <c r="A11" s="6"/>
    </row>
    <row r="12" spans="1:5" ht="28.8">
      <c r="A12" s="11" t="s">
        <v>21</v>
      </c>
      <c r="B12" s="11" t="s">
        <v>22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</row>
    <row r="14" spans="1:5">
      <c r="A14" s="2">
        <f>'Link In'!J12</f>
        <v>51110000</v>
      </c>
      <c r="B14" s="12" t="str">
        <f>'Link In'!K12</f>
        <v>Waste Disposal</v>
      </c>
      <c r="C14" s="36">
        <f>'Link In'!Y12</f>
        <v>476720</v>
      </c>
      <c r="D14" s="36">
        <f t="shared" ref="D14:D15" si="0">E14-C14</f>
        <v>-97603</v>
      </c>
      <c r="E14" s="39">
        <f>ROUND(SUM((C14+C15)/$C$17)*$E$17,0)</f>
        <v>379117</v>
      </c>
    </row>
    <row r="15" spans="1:5">
      <c r="A15" s="2">
        <f>'Link In'!J13</f>
        <v>51120000</v>
      </c>
      <c r="B15" s="12" t="str">
        <f>'Link In'!K13</f>
        <v>Amort Waste Disposal</v>
      </c>
      <c r="C15" s="37">
        <f>'Link In'!Y13</f>
        <v>33336</v>
      </c>
      <c r="D15" s="36">
        <f t="shared" si="0"/>
        <v>-33336</v>
      </c>
      <c r="E15" s="40">
        <v>0</v>
      </c>
    </row>
    <row r="16" spans="1:5">
      <c r="B16" s="12"/>
      <c r="C16" s="37"/>
      <c r="D16" s="37"/>
      <c r="E16" s="37"/>
    </row>
    <row r="17" spans="1:5" ht="15" thickBot="1">
      <c r="C17" s="38">
        <f>SUM(C14:C16)</f>
        <v>510056</v>
      </c>
      <c r="D17" s="38">
        <f>SUM(D14:D16)</f>
        <v>-130939</v>
      </c>
      <c r="E17" s="40">
        <f>'Base &amp; Forecast Detail'!O25</f>
        <v>379117</v>
      </c>
    </row>
    <row r="18" spans="1:5" ht="15" thickTop="1"/>
    <row r="19" spans="1:5">
      <c r="A19" s="2">
        <f>+A14</f>
        <v>51110000</v>
      </c>
      <c r="B19" s="12" t="str">
        <f>+B14</f>
        <v>Waste Disposal</v>
      </c>
      <c r="D19" s="64" t="str">
        <f>+Exhibit!B20</f>
        <v>System Delivery adjustment</v>
      </c>
      <c r="E19" s="40">
        <f>+'Workpaper 1'!G30</f>
        <v>15859</v>
      </c>
    </row>
    <row r="20" spans="1:5">
      <c r="A20" s="2">
        <f>+A14</f>
        <v>51110000</v>
      </c>
      <c r="B20" s="12" t="str">
        <f>+B14</f>
        <v>Waste Disposal</v>
      </c>
      <c r="D20" s="64" t="str">
        <f>+Exhibit!B21</f>
        <v>Adjustment to forecast</v>
      </c>
      <c r="E20" s="40">
        <f>+'Workpaper 2'!G28</f>
        <v>12507</v>
      </c>
    </row>
    <row r="21" spans="1:5" ht="15" thickBot="1">
      <c r="E21" s="65">
        <f>SUM(E17:E20)</f>
        <v>407483</v>
      </c>
    </row>
    <row r="22" spans="1:5" ht="15" thickTop="1"/>
  </sheetData>
  <mergeCells count="4">
    <mergeCell ref="A4:E4"/>
    <mergeCell ref="A5:E5"/>
    <mergeCell ref="A6:E6"/>
    <mergeCell ref="A7:E7"/>
  </mergeCells>
  <printOptions horizontalCentered="1" verticalCentered="1"/>
  <pageMargins left="0.75" right="0.75" top="0.75" bottom="0.75" header="0.3" footer="0.3"/>
  <pageSetup orientation="landscape" blackAndWhite="1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/>
  </sheetViews>
  <sheetFormatPr defaultColWidth="9.109375" defaultRowHeight="14.4"/>
  <cols>
    <col min="1" max="1" width="12" style="2" customWidth="1"/>
    <col min="2" max="2" width="21.33203125" style="2" customWidth="1"/>
    <col min="3" max="14" width="10.6640625" style="2" customWidth="1"/>
    <col min="15" max="15" width="12.88671875" style="2" bestFit="1" customWidth="1"/>
    <col min="16" max="16384" width="9.109375" style="2"/>
  </cols>
  <sheetData>
    <row r="1" spans="1:15">
      <c r="A1" s="1" t="s">
        <v>10</v>
      </c>
      <c r="B1" s="1"/>
      <c r="C1" s="1"/>
      <c r="D1" s="1"/>
      <c r="O1" s="4" t="str">
        <f>'Link In'!A25</f>
        <v>W/P - 3-5</v>
      </c>
    </row>
    <row r="2" spans="1:15">
      <c r="A2" s="1" t="s">
        <v>11</v>
      </c>
      <c r="B2" s="1"/>
      <c r="C2" s="1"/>
      <c r="D2" s="1"/>
      <c r="O2" s="5" t="str">
        <f ca="1">RIGHT(CELL("filename",$A$1),LEN(CELL("filename",$A$1))-SEARCH("\O&amp;M",CELL("filename",$A$1),1))</f>
        <v>O&amp;M\[KAWC 2018 Rate Case - Waste Disposal Exhibit.xlsx]Base &amp; Forecast Detail</v>
      </c>
    </row>
    <row r="3" spans="1:15">
      <c r="A3" s="98" t="s">
        <v>29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>
      <c r="A4" s="98" t="str">
        <f>'Link In'!A3</f>
        <v>Case No. 2018-00358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>
      <c r="A5" s="98" t="str">
        <f>'Link In'!A7</f>
        <v>Base Year for the 12 Months Ended February 28, 2019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>
      <c r="A6" s="98" t="str">
        <f>'Link In'!A9</f>
        <v>Forecast Year for the 12 Months Ended June 30, 2020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>
      <c r="A7" s="98" t="str">
        <f>'Link In'!A22</f>
        <v>Waste Disposal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15">
      <c r="A8" s="6" t="str">
        <f>'Link In'!A20</f>
        <v>Witness Responsible:   Kevin Rogers</v>
      </c>
    </row>
    <row r="9" spans="1:15">
      <c r="A9" s="26" t="str">
        <f>'Link In'!A15</f>
        <v>Type of Filing: __X__ Original  _____ Updated  _____ Revised</v>
      </c>
    </row>
    <row r="10" spans="1:15">
      <c r="A10" s="26"/>
    </row>
    <row r="11" spans="1:15">
      <c r="C11" s="100" t="str">
        <f>'Link In'!A7</f>
        <v>Base Year for the 12 Months Ended February 28, 2019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>
      <c r="A12" s="61" t="s">
        <v>14</v>
      </c>
      <c r="B12" s="61" t="s">
        <v>6</v>
      </c>
      <c r="C12" s="33">
        <f>+'Link In'!M10</f>
        <v>43160</v>
      </c>
      <c r="D12" s="33">
        <f>+'Link In'!N10</f>
        <v>43191</v>
      </c>
      <c r="E12" s="33">
        <f>+'Link In'!O10</f>
        <v>43221</v>
      </c>
      <c r="F12" s="33">
        <f>+'Link In'!P10</f>
        <v>43252</v>
      </c>
      <c r="G12" s="33">
        <f>+'Link In'!Q10</f>
        <v>43282</v>
      </c>
      <c r="H12" s="33">
        <f>+'Link In'!R10</f>
        <v>43313</v>
      </c>
      <c r="I12" s="33">
        <f>+'Link In'!S10</f>
        <v>43344</v>
      </c>
      <c r="J12" s="33">
        <f>+'Link In'!T10</f>
        <v>43374</v>
      </c>
      <c r="K12" s="33">
        <f>+'Link In'!U10</f>
        <v>43405</v>
      </c>
      <c r="L12" s="33">
        <f>+'Link In'!V10</f>
        <v>43435</v>
      </c>
      <c r="M12" s="33">
        <f>+'Link In'!W10</f>
        <v>43466</v>
      </c>
      <c r="N12" s="33">
        <f>+'Link In'!X10</f>
        <v>43497</v>
      </c>
      <c r="O12" s="61" t="s">
        <v>7</v>
      </c>
    </row>
    <row r="13" spans="1:15">
      <c r="A13" s="45"/>
      <c r="B13" s="45"/>
      <c r="C13" s="45"/>
    </row>
    <row r="14" spans="1:15">
      <c r="A14" s="2">
        <f>'Link In'!J12</f>
        <v>51110000</v>
      </c>
      <c r="B14" s="12" t="str">
        <f>'Link In'!K12</f>
        <v>Waste Disposal</v>
      </c>
      <c r="C14" s="47">
        <f>'Link In'!M12</f>
        <v>34514</v>
      </c>
      <c r="D14" s="47">
        <f>'Link In'!N12</f>
        <v>32919</v>
      </c>
      <c r="E14" s="47">
        <f>'Link In'!O12</f>
        <v>38159</v>
      </c>
      <c r="F14" s="47">
        <f>'Link In'!P12</f>
        <v>37991</v>
      </c>
      <c r="G14" s="47">
        <f>'Link In'!Q12</f>
        <v>38672</v>
      </c>
      <c r="H14" s="47">
        <f>'Link In'!R12</f>
        <v>36645</v>
      </c>
      <c r="I14" s="47">
        <f>'Link In'!S12</f>
        <v>24587</v>
      </c>
      <c r="J14" s="47">
        <f>'Link In'!T12</f>
        <v>24130</v>
      </c>
      <c r="K14" s="47">
        <f>'Link In'!U12</f>
        <v>17941</v>
      </c>
      <c r="L14" s="47">
        <f>'Link In'!V12</f>
        <v>120044</v>
      </c>
      <c r="M14" s="47">
        <f>'Link In'!W12</f>
        <v>36379</v>
      </c>
      <c r="N14" s="47">
        <f>'Link In'!X12</f>
        <v>34739</v>
      </c>
      <c r="O14" s="36">
        <f t="shared" ref="O14:O15" si="0">SUM(C14:N14)</f>
        <v>476720</v>
      </c>
    </row>
    <row r="15" spans="1:15">
      <c r="A15" s="2">
        <f>'Link In'!J13</f>
        <v>51120000</v>
      </c>
      <c r="B15" s="12" t="str">
        <f>'Link In'!K13</f>
        <v>Amort Waste Disposal</v>
      </c>
      <c r="C15" s="43">
        <f>'Link In'!M13</f>
        <v>0</v>
      </c>
      <c r="D15" s="43">
        <f>'Link In'!N13</f>
        <v>0</v>
      </c>
      <c r="E15" s="43">
        <f>'Link In'!O13</f>
        <v>0</v>
      </c>
      <c r="F15" s="43">
        <f>'Link In'!P13</f>
        <v>0</v>
      </c>
      <c r="G15" s="43">
        <f>'Link In'!Q13</f>
        <v>0</v>
      </c>
      <c r="H15" s="43">
        <f>'Link In'!R13</f>
        <v>0</v>
      </c>
      <c r="I15" s="43">
        <f>'Link In'!S13</f>
        <v>8333</v>
      </c>
      <c r="J15" s="43">
        <f>'Link In'!T13</f>
        <v>8333</v>
      </c>
      <c r="K15" s="43">
        <f>'Link In'!U13</f>
        <v>8333</v>
      </c>
      <c r="L15" s="43">
        <f>'Link In'!V13</f>
        <v>8337</v>
      </c>
      <c r="M15" s="43">
        <f>'Link In'!W13</f>
        <v>0</v>
      </c>
      <c r="N15" s="43">
        <f>'Link In'!X13</f>
        <v>0</v>
      </c>
      <c r="O15" s="37">
        <f t="shared" si="0"/>
        <v>33336</v>
      </c>
    </row>
    <row r="16" spans="1:15">
      <c r="A16" s="45"/>
      <c r="B16" s="45"/>
      <c r="C16" s="42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>
      <c r="A17" s="45"/>
      <c r="B17" s="45"/>
      <c r="C17" s="46"/>
      <c r="O17" s="48">
        <f>SUM(O14:O16)</f>
        <v>510056</v>
      </c>
    </row>
    <row r="18" spans="1:15">
      <c r="A18" s="45"/>
      <c r="B18" s="45"/>
      <c r="C18" s="46"/>
    </row>
    <row r="19" spans="1:15">
      <c r="C19" s="100" t="str">
        <f>'Link In'!A9</f>
        <v>Forecast Year for the 12 Months Ended June 30, 2020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1:15">
      <c r="A20" s="61" t="s">
        <v>14</v>
      </c>
      <c r="B20" s="61" t="s">
        <v>6</v>
      </c>
      <c r="C20" s="33">
        <f>+'Link In'!M24</f>
        <v>43647</v>
      </c>
      <c r="D20" s="33">
        <f>+'Link In'!N24</f>
        <v>43678</v>
      </c>
      <c r="E20" s="33">
        <f>+'Link In'!O24</f>
        <v>43709</v>
      </c>
      <c r="F20" s="33">
        <f>+'Link In'!P24</f>
        <v>43739</v>
      </c>
      <c r="G20" s="33">
        <f>+'Link In'!Q24</f>
        <v>43770</v>
      </c>
      <c r="H20" s="33">
        <f>+'Link In'!R24</f>
        <v>43800</v>
      </c>
      <c r="I20" s="33">
        <f>+'Link In'!S24</f>
        <v>43831</v>
      </c>
      <c r="J20" s="33">
        <f>+'Link In'!T24</f>
        <v>43862</v>
      </c>
      <c r="K20" s="33">
        <f>+'Link In'!U24</f>
        <v>43891</v>
      </c>
      <c r="L20" s="33">
        <f>+'Link In'!V24</f>
        <v>43922</v>
      </c>
      <c r="M20" s="33">
        <f>+'Link In'!W24</f>
        <v>43952</v>
      </c>
      <c r="N20" s="33">
        <f>+'Link In'!X24</f>
        <v>43983</v>
      </c>
      <c r="O20" s="61" t="s">
        <v>27</v>
      </c>
    </row>
    <row r="22" spans="1:15">
      <c r="A22" s="2">
        <f>'Link In'!J26</f>
        <v>51110000</v>
      </c>
      <c r="B22" s="2" t="str">
        <f>'Link In'!K26</f>
        <v>Waste Disposal</v>
      </c>
      <c r="C22" s="47">
        <f>'Link In'!M26</f>
        <v>36306</v>
      </c>
      <c r="D22" s="47">
        <f>'Link In'!N26</f>
        <v>37806</v>
      </c>
      <c r="E22" s="47">
        <f>'Link In'!O26</f>
        <v>36070</v>
      </c>
      <c r="F22" s="47">
        <f>'Link In'!P26</f>
        <v>39159</v>
      </c>
      <c r="G22" s="47">
        <f>'Link In'!Q26</f>
        <v>36391</v>
      </c>
      <c r="H22" s="47">
        <f>'Link In'!R26</f>
        <v>36047</v>
      </c>
      <c r="I22" s="47">
        <f>'Link In'!S26</f>
        <v>26740</v>
      </c>
      <c r="J22" s="47">
        <f>'Link In'!T26</f>
        <v>25535</v>
      </c>
      <c r="K22" s="47">
        <f>'Link In'!U26</f>
        <v>25327</v>
      </c>
      <c r="L22" s="47">
        <f>'Link In'!V26</f>
        <v>25696</v>
      </c>
      <c r="M22" s="47">
        <f>'Link In'!W26</f>
        <v>27291</v>
      </c>
      <c r="N22" s="47">
        <f>'Link In'!X26</f>
        <v>26749</v>
      </c>
      <c r="O22" s="47">
        <f>SUM(C22:N22)</f>
        <v>379117</v>
      </c>
    </row>
    <row r="23" spans="1:15">
      <c r="A23" s="2">
        <f>'Link In'!J27</f>
        <v>51120000</v>
      </c>
      <c r="B23" s="2" t="str">
        <f>'Link In'!K27</f>
        <v>Amort Waste Disposal</v>
      </c>
      <c r="C23" s="41">
        <f>'Link In'!M27</f>
        <v>0</v>
      </c>
      <c r="D23" s="41">
        <f>'Link In'!N27</f>
        <v>0</v>
      </c>
      <c r="E23" s="41">
        <f>'Link In'!O27</f>
        <v>0</v>
      </c>
      <c r="F23" s="41">
        <f>'Link In'!P27</f>
        <v>0</v>
      </c>
      <c r="G23" s="41">
        <f>'Link In'!Q27</f>
        <v>0</v>
      </c>
      <c r="H23" s="41">
        <f>'Link In'!R27</f>
        <v>0</v>
      </c>
      <c r="I23" s="41">
        <f>'Link In'!S27</f>
        <v>0</v>
      </c>
      <c r="J23" s="41">
        <f>'Link In'!T27</f>
        <v>0</v>
      </c>
      <c r="K23" s="41">
        <f>'Link In'!U27</f>
        <v>0</v>
      </c>
      <c r="L23" s="41">
        <f>'Link In'!V27</f>
        <v>0</v>
      </c>
      <c r="M23" s="41">
        <f>'Link In'!W27</f>
        <v>0</v>
      </c>
      <c r="N23" s="41">
        <f>'Link In'!X27</f>
        <v>0</v>
      </c>
      <c r="O23" s="41">
        <f>SUM(C23:N23)</f>
        <v>0</v>
      </c>
    </row>
    <row r="25" spans="1:15">
      <c r="O25" s="48">
        <f>SUM(O22:O24)</f>
        <v>379117</v>
      </c>
    </row>
  </sheetData>
  <mergeCells count="7">
    <mergeCell ref="C19:O19"/>
    <mergeCell ref="A3:O3"/>
    <mergeCell ref="A4:O4"/>
    <mergeCell ref="A5:O5"/>
    <mergeCell ref="A6:O6"/>
    <mergeCell ref="A7:O7"/>
    <mergeCell ref="C11:O11"/>
  </mergeCells>
  <printOptions horizontalCentered="1" verticalCentered="1"/>
  <pageMargins left="0.75" right="0.75" top="0.75" bottom="0.75" header="0.3" footer="0.3"/>
  <pageSetup scale="69" orientation="landscape" blackAndWhite="1" verticalDpi="12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workbookViewId="0"/>
  </sheetViews>
  <sheetFormatPr defaultRowHeight="14.4"/>
  <cols>
    <col min="7" max="7" width="10.88671875" bestFit="1" customWidth="1"/>
  </cols>
  <sheetData>
    <row r="1" spans="1:13">
      <c r="A1" s="1" t="s">
        <v>10</v>
      </c>
      <c r="B1" s="1"/>
      <c r="C1" s="1"/>
      <c r="D1" s="1"/>
      <c r="E1" s="2"/>
      <c r="F1" s="2"/>
      <c r="G1" s="2"/>
      <c r="H1" s="2"/>
      <c r="I1" s="2"/>
      <c r="J1" s="2"/>
      <c r="K1" s="2"/>
      <c r="L1" s="4" t="str">
        <f>'Link In'!A25</f>
        <v>W/P - 3-5</v>
      </c>
    </row>
    <row r="2" spans="1:13">
      <c r="A2" s="1" t="s">
        <v>11</v>
      </c>
      <c r="B2" s="1"/>
      <c r="C2" s="1"/>
      <c r="D2" s="1"/>
      <c r="E2" s="2"/>
      <c r="F2" s="2"/>
      <c r="G2" s="2"/>
      <c r="H2" s="2"/>
      <c r="I2" s="2"/>
      <c r="J2" s="2"/>
      <c r="K2" s="2"/>
      <c r="L2" s="5" t="str">
        <f ca="1">RIGHT(CELL("filename",$A$1),LEN(CELL("filename",$A$1))-SEARCH("\O&amp;M",CELL("filename",$A$1),1))</f>
        <v>O&amp;M\[KAWC 2018 Rate Case - Waste Disposal Exhibit.xlsx]Workpaper 1</v>
      </c>
    </row>
    <row r="3" spans="1:13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5"/>
    </row>
    <row r="4" spans="1:13">
      <c r="A4" s="98" t="s">
        <v>29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3">
      <c r="A5" s="98" t="str">
        <f>'Link In'!A3</f>
        <v>Case No. 2018-00358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3">
      <c r="A6" s="98" t="str">
        <f>'Link In'!A7</f>
        <v>Base Year for the 12 Months Ended February 28, 2019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3">
      <c r="A7" s="98" t="str">
        <f>'Link In'!A9</f>
        <v>Forecast Year for the 12 Months Ended June 30, 2020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3">
      <c r="A8" s="98" t="str">
        <f>'Link In'!A22</f>
        <v>Waste Disposal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3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3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1:13">
      <c r="A11" s="6" t="str">
        <f>'Link In'!A20</f>
        <v>Witness Responsible:   Kevin Rogers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>
      <c r="A12" s="26" t="str">
        <f>'Link In'!A15</f>
        <v>Type of Filing: __X__ Original  _____ Updated  _____ Revised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>
      <c r="A13" s="2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3">
      <c r="M15" s="71"/>
    </row>
    <row r="16" spans="1:13" ht="15" thickBot="1">
      <c r="A16" s="68" t="s">
        <v>0</v>
      </c>
      <c r="B16" s="68" t="s">
        <v>1</v>
      </c>
      <c r="C16" s="69"/>
      <c r="D16" s="69"/>
      <c r="E16" s="69"/>
      <c r="F16" s="70"/>
      <c r="G16" s="70"/>
      <c r="H16" s="70"/>
      <c r="I16" s="70"/>
      <c r="J16" s="70"/>
      <c r="K16" s="70"/>
      <c r="L16" s="70"/>
      <c r="M16" s="45"/>
    </row>
    <row r="17" spans="1:13">
      <c r="M17" s="71"/>
    </row>
    <row r="18" spans="1:13">
      <c r="B18" s="72" t="s">
        <v>37</v>
      </c>
    </row>
    <row r="20" spans="1:13">
      <c r="A20" s="73">
        <v>1</v>
      </c>
      <c r="B20" s="77" t="s">
        <v>41</v>
      </c>
      <c r="C20" s="77"/>
      <c r="D20" s="77"/>
      <c r="E20" s="77"/>
      <c r="G20" s="78">
        <f>+'Link In'!B45</f>
        <v>14027701.357913202</v>
      </c>
    </row>
    <row r="21" spans="1:13">
      <c r="A21" s="73">
        <v>2</v>
      </c>
    </row>
    <row r="22" spans="1:13">
      <c r="A22" s="73">
        <v>3</v>
      </c>
      <c r="B22" t="s">
        <v>42</v>
      </c>
      <c r="G22" s="78">
        <f>+'Link In'!B42</f>
        <v>14614499</v>
      </c>
    </row>
    <row r="23" spans="1:13">
      <c r="A23" s="73">
        <v>4</v>
      </c>
    </row>
    <row r="24" spans="1:13">
      <c r="A24" s="73">
        <v>5</v>
      </c>
      <c r="B24" t="s">
        <v>43</v>
      </c>
      <c r="G24" s="79">
        <f>ROUND(G22/G20,10)</f>
        <v>1.0418313469</v>
      </c>
    </row>
    <row r="25" spans="1:13">
      <c r="A25" s="73">
        <v>6</v>
      </c>
    </row>
    <row r="26" spans="1:13">
      <c r="A26" s="73">
        <v>7</v>
      </c>
      <c r="B26" s="80" t="s">
        <v>46</v>
      </c>
      <c r="C26" s="81"/>
      <c r="D26" s="81"/>
      <c r="E26" s="81"/>
      <c r="F26" s="81"/>
      <c r="G26" s="82">
        <f>+'Base &amp; Forecast Detail'!O25</f>
        <v>379117</v>
      </c>
    </row>
    <row r="27" spans="1:13">
      <c r="A27" s="73">
        <v>8</v>
      </c>
      <c r="B27" s="71"/>
      <c r="C27" s="71"/>
      <c r="D27" s="71"/>
      <c r="E27" s="71"/>
      <c r="F27" s="71"/>
      <c r="G27" s="71"/>
    </row>
    <row r="28" spans="1:13">
      <c r="A28" s="73">
        <v>9</v>
      </c>
      <c r="B28" t="s">
        <v>44</v>
      </c>
      <c r="G28" s="82">
        <f>ROUND(G26*G24,0)</f>
        <v>394976</v>
      </c>
    </row>
    <row r="29" spans="1:13">
      <c r="A29" s="73">
        <v>10</v>
      </c>
    </row>
    <row r="30" spans="1:13" ht="15" thickBot="1">
      <c r="A30" s="73">
        <v>11</v>
      </c>
      <c r="B30" t="s">
        <v>45</v>
      </c>
      <c r="G30" s="74">
        <f>+G28-G26</f>
        <v>15859</v>
      </c>
    </row>
    <row r="31" spans="1:13" ht="15" thickTop="1">
      <c r="A31" s="73">
        <v>12</v>
      </c>
    </row>
  </sheetData>
  <mergeCells count="5">
    <mergeCell ref="A4:L4"/>
    <mergeCell ref="A5:L5"/>
    <mergeCell ref="A6:L6"/>
    <mergeCell ref="A7:L7"/>
    <mergeCell ref="A8:L8"/>
  </mergeCells>
  <printOptions horizontalCentered="1" verticalCentered="1"/>
  <pageMargins left="0.75" right="0.75" top="0.75" bottom="0.75" header="0.3" footer="0.3"/>
  <pageSetup orientation="landscape" blackAndWhite="1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/>
  </sheetViews>
  <sheetFormatPr defaultRowHeight="14.4"/>
  <cols>
    <col min="7" max="7" width="13.33203125" bestFit="1" customWidth="1"/>
  </cols>
  <sheetData>
    <row r="1" spans="1:13">
      <c r="A1" s="1" t="s">
        <v>10</v>
      </c>
      <c r="B1" s="1"/>
      <c r="C1" s="1"/>
      <c r="D1" s="1"/>
      <c r="E1" s="2"/>
      <c r="F1" s="2"/>
      <c r="G1" s="2"/>
      <c r="H1" s="2"/>
      <c r="I1" s="2"/>
      <c r="J1" s="2"/>
      <c r="K1" s="2"/>
      <c r="L1" s="4" t="str">
        <f>'Link In'!A25</f>
        <v>W/P - 3-5</v>
      </c>
    </row>
    <row r="2" spans="1:13">
      <c r="A2" s="1" t="s">
        <v>11</v>
      </c>
      <c r="B2" s="1"/>
      <c r="C2" s="1"/>
      <c r="D2" s="1"/>
      <c r="E2" s="2"/>
      <c r="F2" s="2"/>
      <c r="G2" s="2"/>
      <c r="H2" s="2"/>
      <c r="I2" s="2"/>
      <c r="J2" s="2"/>
      <c r="K2" s="2"/>
      <c r="L2" s="5" t="str">
        <f ca="1">RIGHT(CELL("filename",$A$1),LEN(CELL("filename",$A$1))-SEARCH("\O&amp;M",CELL("filename",$A$1),1))</f>
        <v>O&amp;M\[KAWC 2018 Rate Case - Waste Disposal Exhibit.xlsx]Workpaper 2</v>
      </c>
    </row>
    <row r="3" spans="1:13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5"/>
    </row>
    <row r="4" spans="1:13">
      <c r="A4" s="98" t="s">
        <v>29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3">
      <c r="A5" s="98" t="str">
        <f>'Link In'!A3</f>
        <v>Case No. 2018-00358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3">
      <c r="A6" s="98" t="str">
        <f>'Link In'!A7</f>
        <v>Base Year for the 12 Months Ended February 28, 2019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3">
      <c r="A7" s="98" t="str">
        <f>'Link In'!A9</f>
        <v>Forecast Year for the 12 Months Ended June 30, 2020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3">
      <c r="A8" s="98" t="str">
        <f>'Link In'!A22</f>
        <v>Waste Disposal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3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3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3">
      <c r="A11" s="6" t="str">
        <f>'Link In'!A20</f>
        <v>Witness Responsible:   Kevin Rogers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>
      <c r="A12" s="26" t="str">
        <f>'Link In'!A15</f>
        <v>Type of Filing: __X__ Original  _____ Updated  _____ Revised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>
      <c r="A13" s="2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3">
      <c r="M15" s="71"/>
    </row>
    <row r="16" spans="1:13" ht="15" thickBot="1">
      <c r="A16" s="68" t="s">
        <v>0</v>
      </c>
      <c r="B16" s="68" t="s">
        <v>1</v>
      </c>
      <c r="C16" s="69"/>
      <c r="D16" s="69"/>
      <c r="E16" s="69"/>
      <c r="F16" s="70"/>
      <c r="G16" s="70"/>
      <c r="H16" s="70"/>
      <c r="I16" s="70"/>
      <c r="J16" s="70"/>
      <c r="K16" s="70"/>
      <c r="L16" s="70"/>
      <c r="M16" s="45"/>
    </row>
    <row r="17" spans="1:13">
      <c r="M17" s="71"/>
    </row>
    <row r="18" spans="1:13">
      <c r="B18" s="72" t="s">
        <v>51</v>
      </c>
    </row>
    <row r="20" spans="1:13">
      <c r="A20" s="73">
        <v>1</v>
      </c>
      <c r="B20" s="77" t="s">
        <v>52</v>
      </c>
      <c r="C20" s="77"/>
      <c r="D20" s="77"/>
      <c r="E20" s="77"/>
      <c r="F20" s="77"/>
      <c r="G20" s="85">
        <v>75000</v>
      </c>
      <c r="I20" s="77"/>
    </row>
    <row r="21" spans="1:13">
      <c r="A21" s="73">
        <v>2</v>
      </c>
      <c r="B21" s="77" t="s">
        <v>53</v>
      </c>
      <c r="C21" s="77"/>
      <c r="D21" s="77"/>
      <c r="E21" s="77"/>
      <c r="F21" s="77"/>
      <c r="G21" s="78">
        <v>200000</v>
      </c>
    </row>
    <row r="22" spans="1:13">
      <c r="A22" s="73">
        <v>3</v>
      </c>
      <c r="B22" s="77" t="s">
        <v>54</v>
      </c>
      <c r="C22" s="77"/>
      <c r="D22" s="77"/>
      <c r="E22" s="77"/>
      <c r="F22" s="77"/>
      <c r="G22" s="78">
        <v>60000</v>
      </c>
    </row>
    <row r="23" spans="1:13">
      <c r="A23" s="73">
        <v>4</v>
      </c>
      <c r="B23" s="77" t="s">
        <v>55</v>
      </c>
      <c r="C23" s="77"/>
      <c r="D23" s="77"/>
      <c r="E23" s="77"/>
      <c r="F23" s="77"/>
      <c r="G23" s="78">
        <v>56624</v>
      </c>
      <c r="I23" s="77"/>
      <c r="J23" s="77"/>
    </row>
    <row r="24" spans="1:13">
      <c r="A24" s="73">
        <v>5</v>
      </c>
      <c r="B24" s="77"/>
      <c r="C24" s="77"/>
      <c r="D24" s="77"/>
      <c r="E24" s="77"/>
      <c r="F24" s="77"/>
      <c r="G24" s="86">
        <f>SUM(G20:G23)</f>
        <v>391624</v>
      </c>
      <c r="I24" s="77"/>
      <c r="J24" s="77"/>
    </row>
    <row r="25" spans="1:13">
      <c r="A25" s="73">
        <v>6</v>
      </c>
      <c r="B25" s="77"/>
      <c r="C25" s="77"/>
      <c r="D25" s="77"/>
      <c r="E25" s="77"/>
      <c r="F25" s="77"/>
      <c r="G25" s="77"/>
      <c r="I25" s="97"/>
      <c r="J25" s="77"/>
    </row>
    <row r="26" spans="1:13">
      <c r="A26" s="73">
        <v>7</v>
      </c>
      <c r="B26" s="87" t="s">
        <v>46</v>
      </c>
      <c r="C26" s="88"/>
      <c r="D26" s="88"/>
      <c r="E26" s="88"/>
      <c r="F26" s="88"/>
      <c r="G26" s="89">
        <f>+'Base &amp; Forecast Detail'!O25</f>
        <v>379117</v>
      </c>
    </row>
    <row r="27" spans="1:13">
      <c r="A27" s="73">
        <v>8</v>
      </c>
      <c r="B27" s="90"/>
      <c r="C27" s="90"/>
      <c r="D27" s="90"/>
      <c r="E27" s="90"/>
      <c r="F27" s="90"/>
      <c r="G27" s="90"/>
    </row>
    <row r="28" spans="1:13" ht="15" thickBot="1">
      <c r="A28" s="73">
        <v>9</v>
      </c>
      <c r="B28" s="77" t="s">
        <v>45</v>
      </c>
      <c r="C28" s="77"/>
      <c r="D28" s="77"/>
      <c r="E28" s="77"/>
      <c r="F28" s="77"/>
      <c r="G28" s="91">
        <f>+G24-G26</f>
        <v>12507</v>
      </c>
    </row>
    <row r="29" spans="1:13" ht="15" thickTop="1">
      <c r="A29" s="73">
        <v>10</v>
      </c>
      <c r="B29" s="77"/>
      <c r="C29" s="77"/>
      <c r="D29" s="77"/>
      <c r="E29" s="77"/>
      <c r="F29" s="77"/>
      <c r="G29" s="77"/>
    </row>
  </sheetData>
  <mergeCells count="5">
    <mergeCell ref="A4:L4"/>
    <mergeCell ref="A5:L5"/>
    <mergeCell ref="A6:L6"/>
    <mergeCell ref="A7:L7"/>
    <mergeCell ref="A8:L8"/>
  </mergeCells>
  <printOptions horizontalCentered="1" verticalCentered="1"/>
  <pageMargins left="0.75" right="0.75" top="0.75" bottom="0.75" header="0.3" footer="0.3"/>
  <pageSetup orientation="landscape" blackAndWhite="1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zoomScaleNormal="100" workbookViewId="0"/>
  </sheetViews>
  <sheetFormatPr defaultColWidth="9.109375" defaultRowHeight="14.4"/>
  <cols>
    <col min="1" max="16384" width="9.109375" style="2"/>
  </cols>
  <sheetData>
    <row r="1" spans="1:14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L1" s="4" t="str">
        <f>'Link In'!A25</f>
        <v>W/P - 3-5</v>
      </c>
    </row>
    <row r="2" spans="1:14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RIGHT(CELL("filename",$A$1),LEN(CELL("filename",$A$1))-SEARCH("\O&amp;M",CELL("filename",$A$1),1))</f>
        <v>O&amp;M\[KAWC 2018 Rate Case - Waste Disposal Exhibit.xlsx]Notes</v>
      </c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4">
      <c r="A4" s="6" t="s">
        <v>8</v>
      </c>
    </row>
    <row r="7" spans="1:14">
      <c r="A7" s="6" t="s">
        <v>16</v>
      </c>
      <c r="B7" s="54" t="s">
        <v>32</v>
      </c>
    </row>
    <row r="8" spans="1:14">
      <c r="B8" s="54" t="s">
        <v>30</v>
      </c>
    </row>
    <row r="10" spans="1:14">
      <c r="A10" s="6" t="s">
        <v>31</v>
      </c>
      <c r="B10" s="2" t="s">
        <v>34</v>
      </c>
    </row>
    <row r="11" spans="1:14">
      <c r="B11" s="2" t="s">
        <v>33</v>
      </c>
    </row>
    <row r="12" spans="1:14">
      <c r="B12" s="10" t="s">
        <v>36</v>
      </c>
      <c r="C12" s="10"/>
      <c r="D12" s="10"/>
      <c r="E12" s="10"/>
      <c r="F12" s="10"/>
      <c r="G12" s="10"/>
      <c r="H12" s="10"/>
      <c r="I12" s="10"/>
      <c r="J12" s="10"/>
      <c r="K12" s="10"/>
    </row>
    <row r="13" spans="1:14"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4">
      <c r="A14" s="6" t="s">
        <v>35</v>
      </c>
      <c r="B14" s="10" t="s">
        <v>49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6"/>
      <c r="B15" s="10" t="s">
        <v>47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6"/>
      <c r="B16" s="10" t="s">
        <v>50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>
      <c r="A18" s="6" t="s">
        <v>48</v>
      </c>
      <c r="B18" s="10" t="s">
        <v>56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>
      <c r="A19" s="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</sheetData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Link In</vt:lpstr>
      <vt:lpstr>Link Out</vt:lpstr>
      <vt:lpstr>Exhibit</vt:lpstr>
      <vt:lpstr>Summary by Account</vt:lpstr>
      <vt:lpstr>Base &amp; Forecast Detail</vt:lpstr>
      <vt:lpstr>Workpaper 1</vt:lpstr>
      <vt:lpstr>Workpaper 2</vt:lpstr>
      <vt:lpstr>Notes</vt:lpstr>
      <vt:lpstr>'Workpaper 1'!Print_Area</vt:lpstr>
      <vt:lpstr>'Workpaper 2'!Print_Area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2018-12-06T15:04:14Z</cp:lastPrinted>
  <dcterms:created xsi:type="dcterms:W3CDTF">2012-08-27T14:54:09Z</dcterms:created>
  <dcterms:modified xsi:type="dcterms:W3CDTF">2019-01-22T13:44:18Z</dcterms:modified>
</cp:coreProperties>
</file>