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Capital Structure\"/>
    </mc:Choice>
  </mc:AlternateContent>
  <bookViews>
    <workbookView xWindow="0" yWindow="0" windowWidth="28800" windowHeight="12000" activeTab="1"/>
  </bookViews>
  <sheets>
    <sheet name="Link Out" sheetId="3" r:id="rId1"/>
    <sheet name="CAPEX" sheetId="1" r:id="rId2"/>
    <sheet name="Def Tax" sheetId="2" r:id="rId3"/>
  </sheets>
  <externalReferences>
    <externalReference r:id="rId4"/>
  </externalReferences>
  <definedNames>
    <definedName name="_xlnm.Print_Titles" localSheetId="1">CAPEX!$A:$B</definedName>
    <definedName name="_xlnm.Print_Titles" localSheetId="2">'Def Tax'!$B:$B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S9" i="3" l="1"/>
  <c r="T9" i="3"/>
  <c r="U9" i="3"/>
  <c r="V9" i="3"/>
  <c r="W9" i="3"/>
  <c r="R9" i="3"/>
  <c r="G9" i="3"/>
  <c r="H9" i="3"/>
  <c r="I9" i="3"/>
  <c r="J9" i="3"/>
  <c r="K9" i="3"/>
  <c r="L9" i="3"/>
  <c r="M9" i="3"/>
  <c r="N9" i="3"/>
  <c r="O9" i="3"/>
  <c r="P9" i="3"/>
  <c r="Q9" i="3"/>
  <c r="F9" i="3"/>
  <c r="Q16" i="1"/>
  <c r="R16" i="1"/>
  <c r="S16" i="1"/>
  <c r="T16" i="1"/>
  <c r="U16" i="1"/>
  <c r="E16" i="1"/>
  <c r="F16" i="1"/>
  <c r="G16" i="1"/>
  <c r="H16" i="1"/>
  <c r="I16" i="1"/>
  <c r="J16" i="1"/>
  <c r="K16" i="1"/>
  <c r="L16" i="1"/>
  <c r="M16" i="1"/>
  <c r="N16" i="1"/>
  <c r="P16" i="1"/>
  <c r="C16" i="1"/>
  <c r="D13" i="1"/>
  <c r="D16" i="1" s="1"/>
  <c r="G10" i="3" l="1"/>
  <c r="D31" i="2" l="1"/>
  <c r="D33" i="2" s="1"/>
  <c r="E31" i="2"/>
  <c r="E33" i="2" s="1"/>
  <c r="F31" i="2"/>
  <c r="F33" i="2" s="1"/>
  <c r="G31" i="2"/>
  <c r="G33" i="2" s="1"/>
  <c r="H31" i="2"/>
  <c r="H33" i="2" s="1"/>
  <c r="I31" i="2"/>
  <c r="I33" i="2" s="1"/>
  <c r="J31" i="2"/>
  <c r="J33" i="2" s="1"/>
  <c r="K31" i="2"/>
  <c r="K33" i="2" s="1"/>
  <c r="L31" i="2"/>
  <c r="L33" i="2" s="1"/>
  <c r="M31" i="2"/>
  <c r="M33" i="2" s="1"/>
  <c r="N31" i="2"/>
  <c r="N33" i="2" s="1"/>
  <c r="O31" i="2"/>
  <c r="O33" i="2" s="1"/>
  <c r="P31" i="2"/>
  <c r="P33" i="2" s="1"/>
  <c r="Q31" i="2"/>
  <c r="Q33" i="2" s="1"/>
  <c r="R31" i="2"/>
  <c r="R33" i="2" s="1"/>
  <c r="S31" i="2"/>
  <c r="S33" i="2" s="1"/>
  <c r="T31" i="2"/>
  <c r="T33" i="2" s="1"/>
  <c r="U31" i="2"/>
  <c r="U33" i="2" s="1"/>
  <c r="V31" i="2"/>
  <c r="V33" i="2" s="1"/>
  <c r="W31" i="2"/>
  <c r="W33" i="2" s="1"/>
  <c r="X31" i="2"/>
  <c r="X33" i="2" s="1"/>
  <c r="Y31" i="2"/>
  <c r="Y33" i="2" s="1"/>
  <c r="C31" i="2"/>
  <c r="C33" i="2" s="1"/>
  <c r="Z10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C24" i="2"/>
  <c r="F38" i="2" l="1"/>
  <c r="W38" i="2"/>
  <c r="S38" i="2"/>
  <c r="O38" i="2"/>
  <c r="G38" i="2"/>
  <c r="Y38" i="2"/>
  <c r="U38" i="2"/>
  <c r="Q38" i="2"/>
  <c r="M38" i="2"/>
  <c r="I38" i="2"/>
  <c r="E38" i="2"/>
  <c r="K38" i="2"/>
  <c r="V38" i="2"/>
  <c r="R38" i="2"/>
  <c r="N38" i="2"/>
  <c r="J38" i="2"/>
  <c r="X38" i="2"/>
  <c r="T38" i="2"/>
  <c r="P38" i="2"/>
  <c r="L38" i="2"/>
  <c r="H38" i="2"/>
  <c r="D38" i="2"/>
  <c r="AA33" i="2"/>
  <c r="Z24" i="2"/>
  <c r="D18" i="2" l="1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C18" i="2"/>
  <c r="Z18" i="2" l="1"/>
  <c r="D8" i="2"/>
  <c r="D12" i="2" s="1"/>
  <c r="D27" i="2" s="1"/>
  <c r="E8" i="2"/>
  <c r="E12" i="2" s="1"/>
  <c r="E27" i="2" s="1"/>
  <c r="F8" i="2"/>
  <c r="F12" i="2" s="1"/>
  <c r="F27" i="2" s="1"/>
  <c r="G8" i="2"/>
  <c r="G12" i="2" s="1"/>
  <c r="G27" i="2" s="1"/>
  <c r="H8" i="2"/>
  <c r="H12" i="2" s="1"/>
  <c r="H27" i="2" s="1"/>
  <c r="I8" i="2"/>
  <c r="I12" i="2" s="1"/>
  <c r="I27" i="2" s="1"/>
  <c r="J8" i="2"/>
  <c r="J12" i="2" s="1"/>
  <c r="J27" i="2" s="1"/>
  <c r="K8" i="2"/>
  <c r="K12" i="2" s="1"/>
  <c r="K27" i="2" s="1"/>
  <c r="L8" i="2"/>
  <c r="L12" i="2" s="1"/>
  <c r="L27" i="2" s="1"/>
  <c r="M8" i="2"/>
  <c r="M12" i="2" s="1"/>
  <c r="M27" i="2" s="1"/>
  <c r="N8" i="2"/>
  <c r="N12" i="2" s="1"/>
  <c r="N27" i="2" s="1"/>
  <c r="O8" i="2"/>
  <c r="O12" i="2" s="1"/>
  <c r="O27" i="2" s="1"/>
  <c r="P8" i="2"/>
  <c r="P12" i="2" s="1"/>
  <c r="P27" i="2" s="1"/>
  <c r="Q8" i="2"/>
  <c r="Q12" i="2" s="1"/>
  <c r="Q27" i="2" s="1"/>
  <c r="R8" i="2"/>
  <c r="R12" i="2" s="1"/>
  <c r="R27" i="2" s="1"/>
  <c r="S8" i="2"/>
  <c r="S12" i="2" s="1"/>
  <c r="S27" i="2" s="1"/>
  <c r="T8" i="2"/>
  <c r="T12" i="2" s="1"/>
  <c r="T27" i="2" s="1"/>
  <c r="U8" i="2"/>
  <c r="U12" i="2" s="1"/>
  <c r="U27" i="2" s="1"/>
  <c r="V8" i="2"/>
  <c r="V12" i="2" s="1"/>
  <c r="V27" i="2" s="1"/>
  <c r="W8" i="2"/>
  <c r="W12" i="2" s="1"/>
  <c r="W27" i="2" s="1"/>
  <c r="X8" i="2"/>
  <c r="X12" i="2" s="1"/>
  <c r="X27" i="2" s="1"/>
  <c r="Y8" i="2"/>
  <c r="Y12" i="2" s="1"/>
  <c r="Y27" i="2" s="1"/>
  <c r="C8" i="2"/>
  <c r="C12" i="2" s="1"/>
  <c r="C27" i="2" s="1"/>
  <c r="Y37" i="2" l="1"/>
  <c r="Y39" i="2" s="1"/>
  <c r="W8" i="3" s="1"/>
  <c r="W11" i="3" s="1"/>
  <c r="E35" i="2"/>
  <c r="E37" i="2"/>
  <c r="E39" i="2" s="1"/>
  <c r="C8" i="3" s="1"/>
  <c r="C11" i="3" s="1"/>
  <c r="Q35" i="2"/>
  <c r="Q37" i="2"/>
  <c r="Q39" i="2" s="1"/>
  <c r="O8" i="3" s="1"/>
  <c r="O11" i="3" s="1"/>
  <c r="I35" i="2"/>
  <c r="I37" i="2"/>
  <c r="I39" i="2" s="1"/>
  <c r="G8" i="3" s="1"/>
  <c r="G11" i="3" s="1"/>
  <c r="T35" i="2"/>
  <c r="T37" i="2"/>
  <c r="T39" i="2" s="1"/>
  <c r="R8" i="3" s="1"/>
  <c r="R11" i="3" s="1"/>
  <c r="P35" i="2"/>
  <c r="P37" i="2"/>
  <c r="P39" i="2" s="1"/>
  <c r="N8" i="3" s="1"/>
  <c r="N11" i="3" s="1"/>
  <c r="L35" i="2"/>
  <c r="L37" i="2"/>
  <c r="L39" i="2" s="1"/>
  <c r="J8" i="3" s="1"/>
  <c r="J11" i="3" s="1"/>
  <c r="H35" i="2"/>
  <c r="H37" i="2"/>
  <c r="H39" i="2" s="1"/>
  <c r="F8" i="3" s="1"/>
  <c r="F11" i="3" s="1"/>
  <c r="V35" i="2"/>
  <c r="V37" i="2"/>
  <c r="V39" i="2" s="1"/>
  <c r="T8" i="3" s="1"/>
  <c r="T11" i="3" s="1"/>
  <c r="R35" i="2"/>
  <c r="R37" i="2"/>
  <c r="R39" i="2" s="1"/>
  <c r="P8" i="3" s="1"/>
  <c r="P11" i="3" s="1"/>
  <c r="N35" i="2"/>
  <c r="N37" i="2"/>
  <c r="N39" i="2" s="1"/>
  <c r="L8" i="3" s="1"/>
  <c r="L11" i="3" s="1"/>
  <c r="J35" i="2"/>
  <c r="J37" i="2"/>
  <c r="J39" i="2" s="1"/>
  <c r="H8" i="3" s="1"/>
  <c r="H11" i="3" s="1"/>
  <c r="F35" i="2"/>
  <c r="F37" i="2"/>
  <c r="F39" i="2" s="1"/>
  <c r="D8" i="3" s="1"/>
  <c r="D11" i="3" s="1"/>
  <c r="U35" i="2"/>
  <c r="U37" i="2"/>
  <c r="U39" i="2" s="1"/>
  <c r="S8" i="3" s="1"/>
  <c r="S11" i="3" s="1"/>
  <c r="M35" i="2"/>
  <c r="M37" i="2"/>
  <c r="M39" i="2" s="1"/>
  <c r="K8" i="3" s="1"/>
  <c r="K11" i="3" s="1"/>
  <c r="X35" i="2"/>
  <c r="X37" i="2"/>
  <c r="X39" i="2" s="1"/>
  <c r="V8" i="3" s="1"/>
  <c r="V11" i="3" s="1"/>
  <c r="W35" i="2"/>
  <c r="W37" i="2"/>
  <c r="W39" i="2" s="1"/>
  <c r="U8" i="3" s="1"/>
  <c r="U11" i="3" s="1"/>
  <c r="S35" i="2"/>
  <c r="S37" i="2"/>
  <c r="S39" i="2" s="1"/>
  <c r="Q8" i="3" s="1"/>
  <c r="Q11" i="3" s="1"/>
  <c r="O35" i="2"/>
  <c r="O37" i="2"/>
  <c r="O39" i="2" s="1"/>
  <c r="M8" i="3" s="1"/>
  <c r="M11" i="3" s="1"/>
  <c r="K35" i="2"/>
  <c r="K37" i="2"/>
  <c r="K39" i="2" s="1"/>
  <c r="I8" i="3" s="1"/>
  <c r="I11" i="3" s="1"/>
  <c r="G35" i="2"/>
  <c r="G37" i="2"/>
  <c r="G39" i="2" s="1"/>
  <c r="E8" i="3" s="1"/>
  <c r="E11" i="3" s="1"/>
  <c r="D37" i="2"/>
  <c r="D39" i="2" s="1"/>
  <c r="B8" i="3" s="1"/>
  <c r="B11" i="3" s="1"/>
  <c r="AA27" i="2"/>
  <c r="AA35" i="2" s="1"/>
  <c r="C35" i="2"/>
  <c r="Y35" i="2"/>
  <c r="D35" i="2"/>
  <c r="Z12" i="2"/>
  <c r="Z8" i="2"/>
  <c r="AA39" i="2" l="1"/>
  <c r="C7" i="1" l="1"/>
  <c r="D7" i="1" l="1"/>
  <c r="E7" i="1" s="1"/>
  <c r="F7" i="1" s="1"/>
  <c r="G7" i="1" s="1"/>
  <c r="H7" i="1" s="1"/>
  <c r="I7" i="1" s="1"/>
  <c r="J7" i="1" s="1"/>
  <c r="K7" i="1" s="1"/>
  <c r="L7" i="1" s="1"/>
  <c r="M7" i="1" s="1"/>
  <c r="N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</calcChain>
</file>

<file path=xl/sharedStrings.xml><?xml version="1.0" encoding="utf-8"?>
<sst xmlns="http://schemas.openxmlformats.org/spreadsheetml/2006/main" count="59" uniqueCount="51">
  <si>
    <t>2019
Period 1</t>
  </si>
  <si>
    <t>2019
Period 2</t>
  </si>
  <si>
    <t>2019
Period 3</t>
  </si>
  <si>
    <t>2019
Period 4</t>
  </si>
  <si>
    <t>2019
Period 5</t>
  </si>
  <si>
    <t>2019
Period 6</t>
  </si>
  <si>
    <t>2019
Period 7</t>
  </si>
  <si>
    <t>2019
Period 8</t>
  </si>
  <si>
    <t>2019
Period 9</t>
  </si>
  <si>
    <t>2019
Period 10</t>
  </si>
  <si>
    <t>2019
Period 11</t>
  </si>
  <si>
    <t>2019
Period 12</t>
  </si>
  <si>
    <t>Total
2019</t>
  </si>
  <si>
    <t>2020
Period 1</t>
  </si>
  <si>
    <t>2020
Period 2</t>
  </si>
  <si>
    <t>2020
Period 3</t>
  </si>
  <si>
    <t>2020
Period 4</t>
  </si>
  <si>
    <t>2020
Period 5</t>
  </si>
  <si>
    <t>2020
Period 6</t>
  </si>
  <si>
    <t>2020
Period 7</t>
  </si>
  <si>
    <t>2020
Period 8</t>
  </si>
  <si>
    <t>2020
Period 9</t>
  </si>
  <si>
    <t>2020
Period 10</t>
  </si>
  <si>
    <t>2020
Period 11</t>
  </si>
  <si>
    <t>2020
Period 12</t>
  </si>
  <si>
    <t>Total
2020</t>
  </si>
  <si>
    <t>Additional CAPEX</t>
  </si>
  <si>
    <t>North Middletown</t>
  </si>
  <si>
    <t>Accumulated Deferred SIT</t>
  </si>
  <si>
    <t>Accumulated Deferred FIT</t>
  </si>
  <si>
    <t>Total</t>
  </si>
  <si>
    <t>Regulatory Assets / Liability</t>
  </si>
  <si>
    <t>Deferred SIT</t>
  </si>
  <si>
    <t>Deferred FIT</t>
  </si>
  <si>
    <t>Deferred Maintenance</t>
  </si>
  <si>
    <t>Deferred Debits</t>
  </si>
  <si>
    <t>Total Deferred Tax UPIS</t>
  </si>
  <si>
    <t>Total Def Tax In Case</t>
  </si>
  <si>
    <t>ADIT Budget</t>
  </si>
  <si>
    <t>Monthly Difference</t>
  </si>
  <si>
    <t>Change in Def Tax in Case</t>
  </si>
  <si>
    <t>Change in Def Tax in Plan</t>
  </si>
  <si>
    <t>UPAA</t>
  </si>
  <si>
    <t>ST Debt Need</t>
  </si>
  <si>
    <t>Deferred Tax</t>
  </si>
  <si>
    <t>CAPEX</t>
  </si>
  <si>
    <t>N Middletown Acq</t>
  </si>
  <si>
    <t>STD Adjustment</t>
  </si>
  <si>
    <t xml:space="preserve">       Total</t>
  </si>
  <si>
    <t>NBV *</t>
  </si>
  <si>
    <t>* Original cost and accumulated depreciation from R:\KY\2018 Water Rate Case\Acquisitions\North Middletown UPIS.xlsx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</si>
</sst>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mmm\-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Fill="1"/>
    <xf numFmtId="37" fontId="3" fillId="0" borderId="0" xfId="0" applyNumberFormat="1" applyFont="1"/>
    <xf numFmtId="0" fontId="3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164" fontId="5" fillId="0" borderId="0" xfId="1" applyNumberFormat="1" applyFont="1"/>
    <xf numFmtId="165" fontId="6" fillId="0" borderId="0" xfId="0" applyNumberFormat="1" applyFont="1" applyFill="1" applyBorder="1" applyAlignment="1">
      <alignment horizontal="center"/>
    </xf>
    <xf numFmtId="0" fontId="0" fillId="0" borderId="2" xfId="0" applyBorder="1"/>
    <xf numFmtId="164" fontId="5" fillId="0" borderId="0" xfId="0" applyNumberFormat="1" applyFont="1"/>
    <xf numFmtId="0" fontId="2" fillId="0" borderId="0" xfId="0" applyFont="1"/>
    <xf numFmtId="37" fontId="0" fillId="0" borderId="0" xfId="0" applyNumberFormat="1"/>
    <xf numFmtId="37" fontId="3" fillId="0" borderId="2" xfId="0" applyNumberFormat="1" applyFont="1" applyBorder="1"/>
    <xf numFmtId="164" fontId="0" fillId="0" borderId="2" xfId="1" applyNumberFormat="1" applyFont="1" applyBorder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Rate%20Base/KAWC%202018%20Rate%20Case%20-%20Capital-Depr%20Ex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CWIP-RPs Link Out"/>
      <sheetName val="CWIP-IPs Link Out"/>
      <sheetName val="ACQ- Link Out"/>
      <sheetName val="Exh UPIS"/>
      <sheetName val="Exh Accum Dep COR"/>
      <sheetName val="Exh CWIP"/>
      <sheetName val="Exh DevAdv"/>
      <sheetName val="Exh CIAC"/>
      <sheetName val="Exh Depr Exp"/>
      <sheetName val="Exh COR Exp"/>
      <sheetName val="Exh 13 SCEP"/>
      <sheetName val="Bal UPIS"/>
      <sheetName val="Bal Accum Dep&amp;COR"/>
      <sheetName val="Bal CWIP"/>
      <sheetName val="Bal and Actv DevAdv"/>
      <sheetName val="Bal CIAC"/>
      <sheetName val="Bal AFUDC"/>
      <sheetName val="Actv CapExpend"/>
      <sheetName val="Actv PlacedInServc"/>
      <sheetName val="Actv Depr Exp"/>
      <sheetName val="Actv Retire"/>
      <sheetName val="Actv COR"/>
      <sheetName val="Actv CIAC"/>
      <sheetName val="AFUDC Activity"/>
      <sheetName val="AFUDC In-Service"/>
      <sheetName val="Data-Water SCEP by Acct"/>
      <sheetName val="Data Ret Salv COR"/>
      <sheetName val="Data-DevAdv"/>
      <sheetName val="Data CIAC"/>
      <sheetName val="Data-Depr Rates"/>
      <sheetName val="Data AFUDC Rate"/>
      <sheetName val="EXP 16 Depreciation and COR"/>
      <sheetName val="Summary Activity ACQ"/>
      <sheetName val="Activity ACQ1"/>
      <sheetName val="Data ACQ1"/>
      <sheetName val="ACQ1 Detail"/>
      <sheetName val="Activity ACQ2"/>
      <sheetName val="Data ACQ2"/>
      <sheetName val="Data % Capital Spread by Acct"/>
      <sheetName val="SCEP Rate Case Slippage"/>
      <sheetName val="SCEP Rate Case Total"/>
      <sheetName val="SCEP IP Project Info"/>
      <sheetName val="SCEP Rate Case CIAC-Cust Adv"/>
      <sheetName val="Data_DeprAdj_15_Study"/>
      <sheetName val="Data_Account List"/>
      <sheetName val="Data_UPIS COA"/>
      <sheetName val="SAP Acct"/>
      <sheetName val="1 JDE to SAP"/>
      <sheetName val="WS Not Used in Filing"/>
      <sheetName val="Activity UPIS-ACQ"/>
      <sheetName val="Data UPIS-By ACQ"/>
      <sheetName val="Activity Accum Reserve-ACQ"/>
      <sheetName val="Data Accum Reserve-By ACQ"/>
      <sheetName val="EXP 17 Amortization"/>
    </sheetNames>
    <sheetDataSet>
      <sheetData sheetId="0"/>
      <sheetData sheetId="1"/>
      <sheetData sheetId="2"/>
      <sheetData sheetId="3"/>
      <sheetData sheetId="4">
        <row r="19">
          <cell r="B19">
            <v>245667.54999999981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11"/>
  <sheetViews>
    <sheetView workbookViewId="0">
      <selection activeCell="B16" sqref="B16"/>
    </sheetView>
  </sheetViews>
  <sheetFormatPr defaultRowHeight="14.4" x14ac:dyDescent="0.3"/>
  <cols>
    <col min="1" max="1" width="17.6640625" bestFit="1" customWidth="1"/>
    <col min="2" max="2" width="9.44140625" customWidth="1"/>
    <col min="3" max="7" width="10.5546875" bestFit="1" customWidth="1"/>
    <col min="8" max="8" width="9.6640625" bestFit="1" customWidth="1"/>
    <col min="9" max="9" width="9" bestFit="1" customWidth="1"/>
    <col min="10" max="10" width="9.44140625" bestFit="1" customWidth="1"/>
    <col min="11" max="12" width="9" bestFit="1" customWidth="1"/>
    <col min="13" max="13" width="9.109375" bestFit="1" customWidth="1"/>
    <col min="14" max="15" width="9" bestFit="1" customWidth="1"/>
    <col min="16" max="16" width="9.33203125" bestFit="1" customWidth="1"/>
    <col min="17" max="17" width="9" bestFit="1" customWidth="1"/>
    <col min="18" max="18" width="9.6640625" bestFit="1" customWidth="1"/>
    <col min="19" max="19" width="9" bestFit="1" customWidth="1"/>
    <col min="20" max="20" width="9.109375" bestFit="1" customWidth="1"/>
    <col min="21" max="21" width="9" bestFit="1" customWidth="1"/>
    <col min="22" max="22" width="9.44140625" bestFit="1" customWidth="1"/>
    <col min="23" max="23" width="9" bestFit="1" customWidth="1"/>
  </cols>
  <sheetData>
    <row r="5" spans="1:23" x14ac:dyDescent="0.3">
      <c r="A5" t="s">
        <v>47</v>
      </c>
    </row>
    <row r="7" spans="1:23" x14ac:dyDescent="0.3">
      <c r="B7" s="9">
        <v>43373</v>
      </c>
      <c r="C7" s="9">
        <v>43404</v>
      </c>
      <c r="D7" s="9">
        <v>43434</v>
      </c>
      <c r="E7" s="9">
        <v>43465</v>
      </c>
      <c r="F7" s="9">
        <v>43496</v>
      </c>
      <c r="G7" s="9">
        <v>43524</v>
      </c>
      <c r="H7" s="9">
        <v>43555</v>
      </c>
      <c r="I7" s="9">
        <v>43585</v>
      </c>
      <c r="J7" s="9">
        <v>43616</v>
      </c>
      <c r="K7" s="9">
        <v>43646</v>
      </c>
      <c r="L7" s="9">
        <v>43677</v>
      </c>
      <c r="M7" s="9">
        <v>43708</v>
      </c>
      <c r="N7" s="9">
        <v>43738</v>
      </c>
      <c r="O7" s="9">
        <v>43769</v>
      </c>
      <c r="P7" s="9">
        <v>43799</v>
      </c>
      <c r="Q7" s="9">
        <v>43830</v>
      </c>
      <c r="R7" s="9">
        <v>43861</v>
      </c>
      <c r="S7" s="9">
        <v>43890</v>
      </c>
      <c r="T7" s="9">
        <v>43921</v>
      </c>
      <c r="U7" s="9">
        <v>43951</v>
      </c>
      <c r="V7" s="9">
        <v>43982</v>
      </c>
      <c r="W7" s="9">
        <v>44012</v>
      </c>
    </row>
    <row r="8" spans="1:23" x14ac:dyDescent="0.3">
      <c r="A8" t="s">
        <v>44</v>
      </c>
      <c r="B8" s="6">
        <f>'Def Tax'!D39</f>
        <v>939904.57250000536</v>
      </c>
      <c r="C8" s="6">
        <f>'Def Tax'!E39</f>
        <v>1351769.8324999958</v>
      </c>
      <c r="D8" s="6">
        <f>'Def Tax'!F39</f>
        <v>1377341.8325000107</v>
      </c>
      <c r="E8" s="6">
        <f>'Def Tax'!G39</f>
        <v>1147027.8324999958</v>
      </c>
      <c r="F8" s="6">
        <f>'Def Tax'!H39</f>
        <v>203532.95871821046</v>
      </c>
      <c r="G8" s="6">
        <f>'Def Tax'!I39</f>
        <v>92479.730641707778</v>
      </c>
      <c r="H8" s="6">
        <f>'Def Tax'!J39</f>
        <v>-390340.9069353193</v>
      </c>
      <c r="I8" s="6">
        <f>'Def Tax'!K39</f>
        <v>76384.8253505826</v>
      </c>
      <c r="J8" s="6">
        <f>'Def Tax'!L39</f>
        <v>85707.651112169027</v>
      </c>
      <c r="K8" s="6">
        <f>'Def Tax'!M39</f>
        <v>-43197.440806016326</v>
      </c>
      <c r="L8" s="6">
        <f>'Def Tax'!N39</f>
        <v>32829.076596572995</v>
      </c>
      <c r="M8" s="6">
        <f>'Def Tax'!O39</f>
        <v>-20125.112556412816</v>
      </c>
      <c r="N8" s="6">
        <f>'Def Tax'!P39</f>
        <v>-23046.480383694172</v>
      </c>
      <c r="O8" s="6">
        <f>'Def Tax'!Q39</f>
        <v>10582.669721260667</v>
      </c>
      <c r="P8" s="6">
        <f>'Def Tax'!R39</f>
        <v>32929.005209594965</v>
      </c>
      <c r="Q8" s="6">
        <f>'Def Tax'!S39</f>
        <v>145970.29535833001</v>
      </c>
      <c r="R8" s="6">
        <f>'Def Tax'!T39</f>
        <v>-163635.4304061532</v>
      </c>
      <c r="S8" s="6">
        <f>'Def Tax'!U39</f>
        <v>235742.82959380746</v>
      </c>
      <c r="T8" s="6">
        <f>'Def Tax'!V39</f>
        <v>127493.84959384799</v>
      </c>
      <c r="U8" s="6">
        <f>'Def Tax'!W39</f>
        <v>220041.66959382594</v>
      </c>
      <c r="V8" s="6">
        <f>'Def Tax'!X39</f>
        <v>221100.65959382057</v>
      </c>
      <c r="W8" s="6">
        <f>'Def Tax'!Y39</f>
        <v>218907.66959385574</v>
      </c>
    </row>
    <row r="9" spans="1:23" x14ac:dyDescent="0.3">
      <c r="A9" t="s">
        <v>45</v>
      </c>
      <c r="B9" s="6"/>
      <c r="C9" s="6"/>
      <c r="D9" s="6"/>
      <c r="E9" s="6"/>
      <c r="F9" s="6">
        <f>CAPEX!C6</f>
        <v>226163.02499999991</v>
      </c>
      <c r="G9" s="6">
        <f>CAPEX!D6</f>
        <v>246507.52499999991</v>
      </c>
      <c r="H9" s="6">
        <f>CAPEX!E6</f>
        <v>308219.17499999981</v>
      </c>
      <c r="I9" s="6">
        <f>CAPEX!F6</f>
        <v>246507.52500000037</v>
      </c>
      <c r="J9" s="6">
        <f>CAPEX!G6</f>
        <v>308219.17499999981</v>
      </c>
      <c r="K9" s="6">
        <f>CAPEX!H6</f>
        <v>308219.17499999981</v>
      </c>
      <c r="L9" s="6">
        <f>CAPEX!I6</f>
        <v>246507.52500000037</v>
      </c>
      <c r="M9" s="6">
        <f>CAPEX!J6</f>
        <v>308219.17500000028</v>
      </c>
      <c r="N9" s="6">
        <f>CAPEX!K6</f>
        <v>308219.17499999981</v>
      </c>
      <c r="O9" s="6">
        <f>CAPEX!L6</f>
        <v>246507.52499999991</v>
      </c>
      <c r="P9" s="6">
        <f>CAPEX!M6</f>
        <v>308219.17500000028</v>
      </c>
      <c r="Q9" s="6">
        <f>CAPEX!N6</f>
        <v>329241.82500000065</v>
      </c>
      <c r="R9" s="6">
        <f>CAPEX!P6</f>
        <v>246600</v>
      </c>
      <c r="S9" s="6">
        <f>CAPEX!Q6</f>
        <v>246600</v>
      </c>
      <c r="T9" s="6">
        <f>CAPEX!R6</f>
        <v>246600</v>
      </c>
      <c r="U9" s="6">
        <f>CAPEX!S6</f>
        <v>246600</v>
      </c>
      <c r="V9" s="6">
        <f>CAPEX!T6</f>
        <v>246600</v>
      </c>
      <c r="W9" s="6">
        <f>CAPEX!U6</f>
        <v>246600</v>
      </c>
    </row>
    <row r="10" spans="1:23" x14ac:dyDescent="0.3">
      <c r="A10" t="s">
        <v>46</v>
      </c>
      <c r="B10" s="15"/>
      <c r="C10" s="15"/>
      <c r="D10" s="15"/>
      <c r="E10" s="15"/>
      <c r="F10" s="15"/>
      <c r="G10" s="15">
        <f>CAPEX!D13</f>
        <v>1171292.5499999998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x14ac:dyDescent="0.3">
      <c r="A11" t="s">
        <v>48</v>
      </c>
      <c r="B11" s="6">
        <f>SUM(B8:B10)</f>
        <v>939904.57250000536</v>
      </c>
      <c r="C11" s="6">
        <f t="shared" ref="C11:W11" si="0">SUM(C8:C10)</f>
        <v>1351769.8324999958</v>
      </c>
      <c r="D11" s="6">
        <f t="shared" si="0"/>
        <v>1377341.8325000107</v>
      </c>
      <c r="E11" s="6">
        <f t="shared" si="0"/>
        <v>1147027.8324999958</v>
      </c>
      <c r="F11" s="6">
        <f t="shared" si="0"/>
        <v>429695.98371821037</v>
      </c>
      <c r="G11" s="6">
        <f t="shared" si="0"/>
        <v>1510279.8056417075</v>
      </c>
      <c r="H11" s="6">
        <f t="shared" si="0"/>
        <v>-82121.731935319491</v>
      </c>
      <c r="I11" s="6">
        <f t="shared" si="0"/>
        <v>322892.35035058297</v>
      </c>
      <c r="J11" s="6">
        <f t="shared" si="0"/>
        <v>393926.82611216884</v>
      </c>
      <c r="K11" s="6">
        <f t="shared" si="0"/>
        <v>265021.73419398349</v>
      </c>
      <c r="L11" s="6">
        <f t="shared" si="0"/>
        <v>279336.60159657337</v>
      </c>
      <c r="M11" s="6">
        <f t="shared" si="0"/>
        <v>288094.06244358746</v>
      </c>
      <c r="N11" s="6">
        <f t="shared" si="0"/>
        <v>285172.69461630564</v>
      </c>
      <c r="O11" s="6">
        <f t="shared" si="0"/>
        <v>257090.19472126057</v>
      </c>
      <c r="P11" s="6">
        <f t="shared" si="0"/>
        <v>341148.18020959524</v>
      </c>
      <c r="Q11" s="6">
        <f t="shared" si="0"/>
        <v>475212.12035833066</v>
      </c>
      <c r="R11" s="6">
        <f t="shared" si="0"/>
        <v>82964.569593846798</v>
      </c>
      <c r="S11" s="6">
        <f t="shared" si="0"/>
        <v>482342.82959380746</v>
      </c>
      <c r="T11" s="6">
        <f t="shared" si="0"/>
        <v>374093.84959384799</v>
      </c>
      <c r="U11" s="6">
        <f t="shared" si="0"/>
        <v>466641.66959382594</v>
      </c>
      <c r="V11" s="6">
        <f t="shared" si="0"/>
        <v>467700.65959382057</v>
      </c>
      <c r="W11" s="6">
        <f t="shared" si="0"/>
        <v>465507.66959385574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workbookViewId="0"/>
  </sheetViews>
  <sheetFormatPr defaultRowHeight="14.4" x14ac:dyDescent="0.3"/>
  <cols>
    <col min="1" max="1" width="17.6640625" bestFit="1" customWidth="1"/>
    <col min="2" max="2" width="3.5546875" customWidth="1"/>
    <col min="4" max="4" width="9.88671875" bestFit="1" customWidth="1"/>
    <col min="6" max="28" width="9.88671875" bestFit="1" customWidth="1"/>
  </cols>
  <sheetData>
    <row r="1" spans="1:28" x14ac:dyDescent="0.3">
      <c r="A1" t="s">
        <v>26</v>
      </c>
    </row>
    <row r="3" spans="1:28" ht="28.8" x14ac:dyDescent="0.3"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5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  <c r="Z3" s="4" t="s">
        <v>23</v>
      </c>
      <c r="AA3" s="4" t="s">
        <v>24</v>
      </c>
      <c r="AB3" s="5" t="s">
        <v>25</v>
      </c>
    </row>
    <row r="5" spans="1:28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C6" s="3">
        <v>226163.02499999991</v>
      </c>
      <c r="D6" s="3">
        <v>246507.52499999991</v>
      </c>
      <c r="E6" s="3">
        <v>308219.17499999981</v>
      </c>
      <c r="F6" s="3">
        <v>246507.52500000037</v>
      </c>
      <c r="G6" s="3">
        <v>308219.17499999981</v>
      </c>
      <c r="H6" s="3">
        <v>308219.17499999981</v>
      </c>
      <c r="I6" s="3">
        <v>246507.52500000037</v>
      </c>
      <c r="J6" s="3">
        <v>308219.17500000028</v>
      </c>
      <c r="K6" s="3">
        <v>308219.17499999981</v>
      </c>
      <c r="L6" s="3">
        <v>246507.52499999991</v>
      </c>
      <c r="M6" s="3">
        <v>308219.17500000028</v>
      </c>
      <c r="N6" s="3">
        <v>329241.82500000065</v>
      </c>
      <c r="O6" s="3">
        <v>3390750</v>
      </c>
      <c r="P6" s="3">
        <v>246600</v>
      </c>
      <c r="Q6" s="3">
        <v>246600</v>
      </c>
      <c r="R6" s="3">
        <v>246600</v>
      </c>
      <c r="S6" s="3">
        <v>246600</v>
      </c>
      <c r="T6" s="3">
        <v>246600</v>
      </c>
      <c r="U6" s="3">
        <v>246600</v>
      </c>
      <c r="V6" s="3">
        <v>246599.99999999977</v>
      </c>
      <c r="W6" s="3">
        <v>246600.00000000023</v>
      </c>
      <c r="X6" s="3">
        <v>246600</v>
      </c>
      <c r="Y6" s="3">
        <v>246600</v>
      </c>
      <c r="Z6" s="3">
        <v>246600</v>
      </c>
      <c r="AA6" s="3">
        <v>246600</v>
      </c>
      <c r="AB6" s="3">
        <v>2959200</v>
      </c>
    </row>
    <row r="7" spans="1:28" x14ac:dyDescent="0.3">
      <c r="C7" s="3">
        <f>C6</f>
        <v>226163.02499999991</v>
      </c>
      <c r="D7" s="3">
        <f t="shared" ref="D7:N7" si="0">D6+C7</f>
        <v>472670.54999999981</v>
      </c>
      <c r="E7" s="3">
        <f t="shared" si="0"/>
        <v>780889.72499999963</v>
      </c>
      <c r="F7" s="3">
        <f t="shared" si="0"/>
        <v>1027397.25</v>
      </c>
      <c r="G7" s="3">
        <f t="shared" si="0"/>
        <v>1335616.4249999998</v>
      </c>
      <c r="H7" s="3">
        <f t="shared" si="0"/>
        <v>1643835.5999999996</v>
      </c>
      <c r="I7" s="3">
        <f t="shared" si="0"/>
        <v>1890343.125</v>
      </c>
      <c r="J7" s="3">
        <f t="shared" si="0"/>
        <v>2198562.3000000003</v>
      </c>
      <c r="K7" s="3">
        <f t="shared" si="0"/>
        <v>2506781.4750000001</v>
      </c>
      <c r="L7" s="3">
        <f t="shared" si="0"/>
        <v>2753289</v>
      </c>
      <c r="M7" s="3">
        <f t="shared" si="0"/>
        <v>3061508.1750000003</v>
      </c>
      <c r="N7" s="3">
        <f t="shared" si="0"/>
        <v>3390750.0000000009</v>
      </c>
      <c r="O7" s="3"/>
      <c r="P7" s="3">
        <f>N7+P6</f>
        <v>3637350.0000000009</v>
      </c>
      <c r="Q7" s="3">
        <f t="shared" ref="Q7:AA7" si="1">Q6+P7</f>
        <v>3883950.0000000009</v>
      </c>
      <c r="R7" s="3">
        <f t="shared" si="1"/>
        <v>4130550.0000000009</v>
      </c>
      <c r="S7" s="3">
        <f t="shared" si="1"/>
        <v>4377150.0000000009</v>
      </c>
      <c r="T7" s="3">
        <f t="shared" si="1"/>
        <v>4623750.0000000009</v>
      </c>
      <c r="U7" s="3">
        <f t="shared" si="1"/>
        <v>4870350.0000000009</v>
      </c>
      <c r="V7" s="3">
        <f t="shared" si="1"/>
        <v>5116950.0000000009</v>
      </c>
      <c r="W7" s="3">
        <f t="shared" si="1"/>
        <v>5363550.0000000009</v>
      </c>
      <c r="X7" s="3">
        <f t="shared" si="1"/>
        <v>5610150.0000000009</v>
      </c>
      <c r="Y7" s="3">
        <f t="shared" si="1"/>
        <v>5856750.0000000009</v>
      </c>
      <c r="Z7" s="3">
        <f t="shared" si="1"/>
        <v>6103350.0000000009</v>
      </c>
      <c r="AA7" s="3">
        <f t="shared" si="1"/>
        <v>6349950.0000000009</v>
      </c>
      <c r="AB7" s="3"/>
    </row>
    <row r="8" spans="1:28" x14ac:dyDescent="0.3">
      <c r="A8" s="3"/>
    </row>
    <row r="10" spans="1:28" x14ac:dyDescent="0.3">
      <c r="A10" s="16" t="s">
        <v>27</v>
      </c>
    </row>
    <row r="11" spans="1:28" x14ac:dyDescent="0.3">
      <c r="A11" t="s">
        <v>49</v>
      </c>
      <c r="D11" s="3">
        <v>925625</v>
      </c>
    </row>
    <row r="12" spans="1:28" x14ac:dyDescent="0.3">
      <c r="A12" t="s">
        <v>42</v>
      </c>
      <c r="D12" s="14">
        <f>'[1]ACQ- Link Out'!$B$19</f>
        <v>245667.54999999981</v>
      </c>
    </row>
    <row r="13" spans="1:28" x14ac:dyDescent="0.3">
      <c r="A13" t="s">
        <v>30</v>
      </c>
      <c r="D13" s="13">
        <f>SUM(D11:D12)</f>
        <v>1171292.5499999998</v>
      </c>
    </row>
    <row r="16" spans="1:28" x14ac:dyDescent="0.3">
      <c r="A16" t="s">
        <v>43</v>
      </c>
      <c r="C16" s="13">
        <f>C6</f>
        <v>226163.02499999991</v>
      </c>
      <c r="D16" s="13">
        <f>D6+D13</f>
        <v>1417800.0749999997</v>
      </c>
      <c r="E16" s="13">
        <f t="shared" ref="E16:U16" si="2">E6</f>
        <v>308219.17499999981</v>
      </c>
      <c r="F16" s="13">
        <f t="shared" si="2"/>
        <v>246507.52500000037</v>
      </c>
      <c r="G16" s="13">
        <f t="shared" si="2"/>
        <v>308219.17499999981</v>
      </c>
      <c r="H16" s="13">
        <f t="shared" si="2"/>
        <v>308219.17499999981</v>
      </c>
      <c r="I16" s="13">
        <f t="shared" si="2"/>
        <v>246507.52500000037</v>
      </c>
      <c r="J16" s="13">
        <f t="shared" si="2"/>
        <v>308219.17500000028</v>
      </c>
      <c r="K16" s="13">
        <f t="shared" si="2"/>
        <v>308219.17499999981</v>
      </c>
      <c r="L16" s="13">
        <f t="shared" si="2"/>
        <v>246507.52499999991</v>
      </c>
      <c r="M16" s="13">
        <f t="shared" si="2"/>
        <v>308219.17500000028</v>
      </c>
      <c r="N16" s="13">
        <f t="shared" si="2"/>
        <v>329241.82500000065</v>
      </c>
      <c r="O16" s="13"/>
      <c r="P16" s="13">
        <f t="shared" si="2"/>
        <v>246600</v>
      </c>
      <c r="Q16" s="13">
        <f t="shared" si="2"/>
        <v>246600</v>
      </c>
      <c r="R16" s="13">
        <f t="shared" si="2"/>
        <v>246600</v>
      </c>
      <c r="S16" s="13">
        <f t="shared" si="2"/>
        <v>246600</v>
      </c>
      <c r="T16" s="13">
        <f t="shared" si="2"/>
        <v>246600</v>
      </c>
      <c r="U16" s="13">
        <f t="shared" si="2"/>
        <v>246600</v>
      </c>
    </row>
    <row r="19" spans="1:1" x14ac:dyDescent="0.3">
      <c r="A19" t="s">
        <v>50</v>
      </c>
    </row>
  </sheetData>
  <pageMargins left="0.7" right="0.7" top="0.75" bottom="0.75" header="0.3" footer="0.3"/>
  <pageSetup orientation="landscape" verticalDpi="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A39"/>
  <sheetViews>
    <sheetView zoomScaleNormal="100" workbookViewId="0">
      <selection activeCell="B4" sqref="B4"/>
    </sheetView>
  </sheetViews>
  <sheetFormatPr defaultRowHeight="14.4" x14ac:dyDescent="0.3"/>
  <cols>
    <col min="1" max="1" width="2.33203125" customWidth="1"/>
    <col min="2" max="2" width="26" bestFit="1" customWidth="1"/>
    <col min="3" max="25" width="14.33203125" bestFit="1" customWidth="1"/>
    <col min="26" max="26" width="11.5546875" bestFit="1" customWidth="1"/>
    <col min="27" max="27" width="11.33203125" bestFit="1" customWidth="1"/>
  </cols>
  <sheetData>
    <row r="5" spans="2:26" x14ac:dyDescent="0.3">
      <c r="C5" s="9">
        <v>43343</v>
      </c>
      <c r="D5" s="9">
        <v>43373</v>
      </c>
      <c r="E5" s="9">
        <v>43404</v>
      </c>
      <c r="F5" s="9">
        <v>43434</v>
      </c>
      <c r="G5" s="9">
        <v>43465</v>
      </c>
      <c r="H5" s="9">
        <v>43496</v>
      </c>
      <c r="I5" s="9">
        <v>43524</v>
      </c>
      <c r="J5" s="9">
        <v>43555</v>
      </c>
      <c r="K5" s="9">
        <v>43585</v>
      </c>
      <c r="L5" s="9">
        <v>43616</v>
      </c>
      <c r="M5" s="9">
        <v>43646</v>
      </c>
      <c r="N5" s="9">
        <v>43677</v>
      </c>
      <c r="O5" s="9">
        <v>43708</v>
      </c>
      <c r="P5" s="9">
        <v>43738</v>
      </c>
      <c r="Q5" s="9">
        <v>43769</v>
      </c>
      <c r="R5" s="9">
        <v>43799</v>
      </c>
      <c r="S5" s="9">
        <v>43830</v>
      </c>
      <c r="T5" s="9">
        <v>43861</v>
      </c>
      <c r="U5" s="9">
        <v>43890</v>
      </c>
      <c r="V5" s="9">
        <v>43921</v>
      </c>
      <c r="W5" s="9">
        <v>43951</v>
      </c>
      <c r="X5" s="9">
        <v>43982</v>
      </c>
      <c r="Y5" s="9">
        <v>44012</v>
      </c>
    </row>
    <row r="6" spans="2:26" x14ac:dyDescent="0.3">
      <c r="B6" t="s">
        <v>28</v>
      </c>
      <c r="C6" s="6">
        <v>5735161.0478747487</v>
      </c>
      <c r="D6" s="6">
        <v>5734604.0478747487</v>
      </c>
      <c r="E6" s="6">
        <v>5731517.0478747487</v>
      </c>
      <c r="F6" s="6">
        <v>5723305.0478747487</v>
      </c>
      <c r="G6" s="6">
        <v>5713748.0478747487</v>
      </c>
      <c r="H6" s="6">
        <v>5680999.0478747487</v>
      </c>
      <c r="I6" s="6">
        <v>5657665.0478747487</v>
      </c>
      <c r="J6" s="6">
        <v>5650785.0478747487</v>
      </c>
      <c r="K6" s="6">
        <v>5641453.0478747487</v>
      </c>
      <c r="L6" s="6">
        <v>5632037.0478747487</v>
      </c>
      <c r="M6" s="6">
        <v>5633794.0478747487</v>
      </c>
      <c r="N6" s="6">
        <v>5628302.0478747487</v>
      </c>
      <c r="O6" s="6">
        <v>5622489.0478747487</v>
      </c>
      <c r="P6" s="6">
        <v>5626460.0478747487</v>
      </c>
      <c r="Q6" s="6">
        <v>5617618.0478747487</v>
      </c>
      <c r="R6" s="6">
        <v>5607034.0478747487</v>
      </c>
      <c r="S6" s="6">
        <v>5595382.0478747487</v>
      </c>
      <c r="T6" s="6">
        <v>5582424.0478747487</v>
      </c>
      <c r="U6" s="6">
        <v>5571298.0478747487</v>
      </c>
      <c r="V6" s="6">
        <v>5566865.0478747487</v>
      </c>
      <c r="W6" s="6">
        <v>5558969.0478747487</v>
      </c>
      <c r="X6" s="6">
        <v>5550861.0478747487</v>
      </c>
      <c r="Y6" s="6">
        <v>5543192.0478747487</v>
      </c>
    </row>
    <row r="7" spans="2:26" ht="16.2" x14ac:dyDescent="0.45">
      <c r="B7" t="s">
        <v>29</v>
      </c>
      <c r="C7" s="8">
        <v>36818713.928620256</v>
      </c>
      <c r="D7" s="8">
        <v>36760989.928620256</v>
      </c>
      <c r="E7" s="8">
        <v>36693170.928620256</v>
      </c>
      <c r="F7" s="8">
        <v>36604904.928620256</v>
      </c>
      <c r="G7" s="8">
        <v>36511272.928620256</v>
      </c>
      <c r="H7" s="8">
        <v>36330029.928620256</v>
      </c>
      <c r="I7" s="8">
        <v>36186354.928620256</v>
      </c>
      <c r="J7" s="8">
        <v>36108329.928620256</v>
      </c>
      <c r="K7" s="8">
        <v>36020520.928620256</v>
      </c>
      <c r="L7" s="8">
        <v>35932375.928620256</v>
      </c>
      <c r="M7" s="8">
        <v>35888812.928620256</v>
      </c>
      <c r="N7" s="8">
        <v>35816325.928620256</v>
      </c>
      <c r="O7" s="8">
        <v>35742558.928620256</v>
      </c>
      <c r="P7" s="8">
        <v>35707827.928620256</v>
      </c>
      <c r="Q7" s="8">
        <v>35621972.928620256</v>
      </c>
      <c r="R7" s="8">
        <v>35529168.928620256</v>
      </c>
      <c r="S7" s="8">
        <v>35432104.928620256</v>
      </c>
      <c r="T7" s="8">
        <v>35335989.928620256</v>
      </c>
      <c r="U7" s="8">
        <v>35247183.928620256</v>
      </c>
      <c r="V7" s="8">
        <v>35185083.928620256</v>
      </c>
      <c r="W7" s="8">
        <v>35109164.928620256</v>
      </c>
      <c r="X7" s="8">
        <v>35032398.928620256</v>
      </c>
      <c r="Y7" s="8">
        <v>34957386.928620256</v>
      </c>
    </row>
    <row r="8" spans="2:26" x14ac:dyDescent="0.3">
      <c r="B8" t="s">
        <v>30</v>
      </c>
      <c r="C8" s="6">
        <f t="shared" ref="C8:Y8" si="0">SUM(C6:C7)</f>
        <v>42553874.976495005</v>
      </c>
      <c r="D8" s="6">
        <f t="shared" si="0"/>
        <v>42495593.976495005</v>
      </c>
      <c r="E8" s="6">
        <f t="shared" si="0"/>
        <v>42424687.976495005</v>
      </c>
      <c r="F8" s="6">
        <f t="shared" si="0"/>
        <v>42328209.976495005</v>
      </c>
      <c r="G8" s="6">
        <f t="shared" si="0"/>
        <v>42225020.976495005</v>
      </c>
      <c r="H8" s="6">
        <f t="shared" si="0"/>
        <v>42011028.976495005</v>
      </c>
      <c r="I8" s="6">
        <f t="shared" si="0"/>
        <v>41844019.976495005</v>
      </c>
      <c r="J8" s="6">
        <f t="shared" si="0"/>
        <v>41759114.976495005</v>
      </c>
      <c r="K8" s="6">
        <f t="shared" si="0"/>
        <v>41661973.976495005</v>
      </c>
      <c r="L8" s="6">
        <f t="shared" si="0"/>
        <v>41564412.976495005</v>
      </c>
      <c r="M8" s="6">
        <f t="shared" si="0"/>
        <v>41522606.976495005</v>
      </c>
      <c r="N8" s="6">
        <f t="shared" si="0"/>
        <v>41444627.976495005</v>
      </c>
      <c r="O8" s="6">
        <f t="shared" si="0"/>
        <v>41365047.976495005</v>
      </c>
      <c r="P8" s="6">
        <f t="shared" si="0"/>
        <v>41334287.976495005</v>
      </c>
      <c r="Q8" s="6">
        <f t="shared" si="0"/>
        <v>41239590.976495005</v>
      </c>
      <c r="R8" s="6">
        <f t="shared" si="0"/>
        <v>41136202.976495005</v>
      </c>
      <c r="S8" s="6">
        <f t="shared" si="0"/>
        <v>41027486.976495005</v>
      </c>
      <c r="T8" s="6">
        <f t="shared" si="0"/>
        <v>40918413.976495005</v>
      </c>
      <c r="U8" s="6">
        <f t="shared" si="0"/>
        <v>40818481.976495005</v>
      </c>
      <c r="V8" s="6">
        <f t="shared" si="0"/>
        <v>40751948.976495005</v>
      </c>
      <c r="W8" s="6">
        <f t="shared" si="0"/>
        <v>40668133.976495005</v>
      </c>
      <c r="X8" s="6">
        <f t="shared" si="0"/>
        <v>40583259.976495005</v>
      </c>
      <c r="Y8" s="6">
        <f t="shared" si="0"/>
        <v>40500578.976495005</v>
      </c>
      <c r="Z8" s="7">
        <f>AVERAGE(M8:Y8)</f>
        <v>41023897.668802708</v>
      </c>
    </row>
    <row r="10" spans="2:26" x14ac:dyDescent="0.3">
      <c r="B10" t="s">
        <v>31</v>
      </c>
      <c r="C10" s="6">
        <v>45505215.039435484</v>
      </c>
      <c r="D10" s="6">
        <v>45494273.595127679</v>
      </c>
      <c r="E10" s="6">
        <v>45483332.150819883</v>
      </c>
      <c r="F10" s="6">
        <v>45441949.873588689</v>
      </c>
      <c r="G10" s="6">
        <v>45461449.262204282</v>
      </c>
      <c r="H10" s="6">
        <v>45451699.567896485</v>
      </c>
      <c r="I10" s="6">
        <v>45441949.873588689</v>
      </c>
      <c r="J10" s="6">
        <v>45432200.179280885</v>
      </c>
      <c r="K10" s="6">
        <v>45422450.484973088</v>
      </c>
      <c r="L10" s="6">
        <v>45412700.790665291</v>
      </c>
      <c r="M10" s="6">
        <v>45402951.096357487</v>
      </c>
      <c r="N10" s="6">
        <v>45393201.40204969</v>
      </c>
      <c r="O10" s="6">
        <v>45383451.707741894</v>
      </c>
      <c r="P10" s="6">
        <v>45373702.01343409</v>
      </c>
      <c r="Q10" s="6">
        <v>45363952.319126293</v>
      </c>
      <c r="R10" s="6">
        <v>45354202.624818496</v>
      </c>
      <c r="S10" s="6">
        <v>45344452.930510692</v>
      </c>
      <c r="T10" s="6">
        <v>45334703.236202896</v>
      </c>
      <c r="U10" s="6">
        <v>45324953.541895099</v>
      </c>
      <c r="V10" s="6">
        <v>45315203.847587295</v>
      </c>
      <c r="W10" s="6">
        <v>45305454.153279498</v>
      </c>
      <c r="X10" s="6">
        <v>45295704.458971702</v>
      </c>
      <c r="Y10" s="6">
        <v>45285954.764663897</v>
      </c>
      <c r="Z10" s="7">
        <f>AVERAGE(M10:Y10)</f>
        <v>45344452.930510692</v>
      </c>
    </row>
    <row r="11" spans="2:26" x14ac:dyDescent="0.3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2:26" x14ac:dyDescent="0.3">
      <c r="B12" t="s">
        <v>36</v>
      </c>
      <c r="C12" s="6">
        <f>C8+C10</f>
        <v>88059090.015930489</v>
      </c>
      <c r="D12" s="6">
        <f t="shared" ref="D12:Y12" si="1">D8+D10</f>
        <v>87989867.571622685</v>
      </c>
      <c r="E12" s="6">
        <f t="shared" si="1"/>
        <v>87908020.127314895</v>
      </c>
      <c r="F12" s="6">
        <f t="shared" si="1"/>
        <v>87770159.850083694</v>
      </c>
      <c r="G12" s="6">
        <f t="shared" si="1"/>
        <v>87686470.238699287</v>
      </c>
      <c r="H12" s="6">
        <f t="shared" si="1"/>
        <v>87462728.544391483</v>
      </c>
      <c r="I12" s="6">
        <f t="shared" si="1"/>
        <v>87285969.850083694</v>
      </c>
      <c r="J12" s="6">
        <f t="shared" si="1"/>
        <v>87191315.15577589</v>
      </c>
      <c r="K12" s="6">
        <f t="shared" si="1"/>
        <v>87084424.461468101</v>
      </c>
      <c r="L12" s="6">
        <f t="shared" si="1"/>
        <v>86977113.767160296</v>
      </c>
      <c r="M12" s="6">
        <f t="shared" si="1"/>
        <v>86925558.072852492</v>
      </c>
      <c r="N12" s="6">
        <f t="shared" si="1"/>
        <v>86837829.378544688</v>
      </c>
      <c r="O12" s="6">
        <f t="shared" si="1"/>
        <v>86748499.684236899</v>
      </c>
      <c r="P12" s="6">
        <f t="shared" si="1"/>
        <v>86707989.989929095</v>
      </c>
      <c r="Q12" s="6">
        <f t="shared" si="1"/>
        <v>86603543.295621306</v>
      </c>
      <c r="R12" s="6">
        <f t="shared" si="1"/>
        <v>86490405.601313502</v>
      </c>
      <c r="S12" s="6">
        <f t="shared" si="1"/>
        <v>86371939.907005697</v>
      </c>
      <c r="T12" s="6">
        <f t="shared" si="1"/>
        <v>86253117.212697893</v>
      </c>
      <c r="U12" s="6">
        <f t="shared" si="1"/>
        <v>86143435.518390104</v>
      </c>
      <c r="V12" s="6">
        <f t="shared" si="1"/>
        <v>86067152.8240823</v>
      </c>
      <c r="W12" s="6">
        <f t="shared" si="1"/>
        <v>85973588.129774511</v>
      </c>
      <c r="X12" s="6">
        <f t="shared" si="1"/>
        <v>85878964.435466707</v>
      </c>
      <c r="Y12" s="6">
        <f t="shared" si="1"/>
        <v>85786533.741158903</v>
      </c>
      <c r="Z12" s="7">
        <f t="shared" ref="Z12" si="2">AVERAGE(M12:Y12)</f>
        <v>86368350.599313393</v>
      </c>
    </row>
    <row r="13" spans="2:26" x14ac:dyDescent="0.3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2:26" x14ac:dyDescent="0.3">
      <c r="Z14" s="7"/>
    </row>
    <row r="15" spans="2:26" x14ac:dyDescent="0.3">
      <c r="B15" s="10" t="s">
        <v>34</v>
      </c>
      <c r="Z15" s="7"/>
    </row>
    <row r="16" spans="2:26" x14ac:dyDescent="0.3">
      <c r="B16" t="s">
        <v>33</v>
      </c>
      <c r="C16" s="6">
        <v>1650105.69</v>
      </c>
      <c r="D16" s="6">
        <v>1954635.78</v>
      </c>
      <c r="E16" s="6">
        <v>1939933.66</v>
      </c>
      <c r="F16" s="6">
        <v>1925231.55</v>
      </c>
      <c r="G16" s="6">
        <v>2100054.44</v>
      </c>
      <c r="H16" s="6">
        <v>2084299.41</v>
      </c>
      <c r="I16" s="6">
        <v>2068544.38</v>
      </c>
      <c r="J16" s="6">
        <v>2332089.35</v>
      </c>
      <c r="K16" s="6">
        <v>2314782.65</v>
      </c>
      <c r="L16" s="6">
        <v>2297475.9500000002</v>
      </c>
      <c r="M16" s="6">
        <v>2295129.7200000002</v>
      </c>
      <c r="N16" s="6">
        <v>2277739.91</v>
      </c>
      <c r="O16" s="6">
        <v>2260350.1</v>
      </c>
      <c r="P16" s="6">
        <v>2242960.29</v>
      </c>
      <c r="Q16" s="6">
        <v>2225570.48</v>
      </c>
      <c r="R16" s="6">
        <v>2208180.67</v>
      </c>
      <c r="S16" s="6">
        <v>2190790.86</v>
      </c>
      <c r="T16" s="6">
        <v>2498551.65</v>
      </c>
      <c r="U16" s="6">
        <v>2479660.7599999998</v>
      </c>
      <c r="V16" s="6">
        <v>2520619.87</v>
      </c>
      <c r="W16" s="6">
        <v>2501396.48</v>
      </c>
      <c r="X16" s="6">
        <v>2482173.1</v>
      </c>
      <c r="Y16" s="6">
        <v>2462949.71</v>
      </c>
      <c r="Z16" s="7"/>
    </row>
    <row r="17" spans="2:27" ht="16.2" x14ac:dyDescent="0.45">
      <c r="B17" t="s">
        <v>32</v>
      </c>
      <c r="C17" s="8">
        <v>413560.32000000001</v>
      </c>
      <c r="D17" s="8">
        <v>489883.65</v>
      </c>
      <c r="E17" s="8">
        <v>486198.91</v>
      </c>
      <c r="F17" s="8">
        <v>482514.17</v>
      </c>
      <c r="G17" s="8">
        <v>526329.43000000005</v>
      </c>
      <c r="H17" s="8">
        <v>522380.79999999999</v>
      </c>
      <c r="I17" s="8">
        <v>518432.17</v>
      </c>
      <c r="J17" s="8">
        <v>584483.55000000005</v>
      </c>
      <c r="K17" s="8">
        <v>580146.03</v>
      </c>
      <c r="L17" s="8">
        <v>575808.51</v>
      </c>
      <c r="M17" s="8">
        <v>575220.47999999998</v>
      </c>
      <c r="N17" s="8">
        <v>570862.13</v>
      </c>
      <c r="O17" s="8">
        <v>566503.79</v>
      </c>
      <c r="P17" s="8">
        <v>562145.43999999994</v>
      </c>
      <c r="Q17" s="8">
        <v>557787.09</v>
      </c>
      <c r="R17" s="8">
        <v>553428.74</v>
      </c>
      <c r="S17" s="8">
        <v>549070.39</v>
      </c>
      <c r="T17" s="8">
        <v>626203.42000000004</v>
      </c>
      <c r="U17" s="8">
        <v>621468.86</v>
      </c>
      <c r="V17" s="8">
        <v>631734.30000000005</v>
      </c>
      <c r="W17" s="8">
        <v>626916.41</v>
      </c>
      <c r="X17" s="8">
        <v>622098.52</v>
      </c>
      <c r="Y17" s="8">
        <v>617280.63</v>
      </c>
      <c r="Z17" s="7"/>
    </row>
    <row r="18" spans="2:27" x14ac:dyDescent="0.3">
      <c r="B18" t="s">
        <v>30</v>
      </c>
      <c r="C18" s="7">
        <f>SUM(C16:C17)</f>
        <v>2063666.01</v>
      </c>
      <c r="D18" s="7">
        <f t="shared" ref="D18:Y18" si="3">SUM(D16:D17)</f>
        <v>2444519.4300000002</v>
      </c>
      <c r="E18" s="7">
        <f t="shared" si="3"/>
        <v>2426132.5699999998</v>
      </c>
      <c r="F18" s="7">
        <f t="shared" si="3"/>
        <v>2407745.7200000002</v>
      </c>
      <c r="G18" s="7">
        <f t="shared" si="3"/>
        <v>2626383.87</v>
      </c>
      <c r="H18" s="7">
        <f t="shared" si="3"/>
        <v>2606680.21</v>
      </c>
      <c r="I18" s="7">
        <f t="shared" si="3"/>
        <v>2586976.5499999998</v>
      </c>
      <c r="J18" s="7">
        <f t="shared" si="3"/>
        <v>2916572.9000000004</v>
      </c>
      <c r="K18" s="7">
        <f t="shared" si="3"/>
        <v>2894928.6799999997</v>
      </c>
      <c r="L18" s="7">
        <f t="shared" si="3"/>
        <v>2873284.46</v>
      </c>
      <c r="M18" s="7">
        <f t="shared" si="3"/>
        <v>2870350.2</v>
      </c>
      <c r="N18" s="7">
        <f t="shared" si="3"/>
        <v>2848602.04</v>
      </c>
      <c r="O18" s="7">
        <f t="shared" si="3"/>
        <v>2826853.89</v>
      </c>
      <c r="P18" s="7">
        <f t="shared" si="3"/>
        <v>2805105.73</v>
      </c>
      <c r="Q18" s="7">
        <f t="shared" si="3"/>
        <v>2783357.57</v>
      </c>
      <c r="R18" s="7">
        <f t="shared" si="3"/>
        <v>2761609.41</v>
      </c>
      <c r="S18" s="7">
        <f t="shared" si="3"/>
        <v>2739861.25</v>
      </c>
      <c r="T18" s="7">
        <f t="shared" si="3"/>
        <v>3124755.07</v>
      </c>
      <c r="U18" s="7">
        <f t="shared" si="3"/>
        <v>3101129.6199999996</v>
      </c>
      <c r="V18" s="7">
        <f t="shared" si="3"/>
        <v>3152354.17</v>
      </c>
      <c r="W18" s="7">
        <f t="shared" si="3"/>
        <v>3128312.89</v>
      </c>
      <c r="X18" s="7">
        <f t="shared" si="3"/>
        <v>3104271.62</v>
      </c>
      <c r="Y18" s="7">
        <f t="shared" si="3"/>
        <v>3080230.34</v>
      </c>
      <c r="Z18" s="7">
        <f t="shared" ref="Z18:Z24" si="4">AVERAGE(M18:Y18)</f>
        <v>2948214.9076923076</v>
      </c>
    </row>
    <row r="19" spans="2:27" x14ac:dyDescent="0.3">
      <c r="Z19" s="7"/>
    </row>
    <row r="20" spans="2:27" x14ac:dyDescent="0.3">
      <c r="Z20" s="7"/>
    </row>
    <row r="21" spans="2:27" x14ac:dyDescent="0.3">
      <c r="B21" s="10" t="s">
        <v>35</v>
      </c>
      <c r="Z21" s="7"/>
    </row>
    <row r="22" spans="2:27" x14ac:dyDescent="0.3">
      <c r="B22" t="s">
        <v>33</v>
      </c>
      <c r="C22" s="6">
        <v>254320.12</v>
      </c>
      <c r="D22" s="6">
        <v>253371.16</v>
      </c>
      <c r="E22" s="6">
        <v>252422.21</v>
      </c>
      <c r="F22" s="6">
        <v>251473.25</v>
      </c>
      <c r="G22" s="6">
        <v>250524.3</v>
      </c>
      <c r="H22" s="6">
        <v>249575.34</v>
      </c>
      <c r="I22" s="6">
        <v>248626.38</v>
      </c>
      <c r="J22" s="6">
        <v>247677.43</v>
      </c>
      <c r="K22" s="6">
        <v>246728.47</v>
      </c>
      <c r="L22" s="6">
        <v>245779.52</v>
      </c>
      <c r="M22" s="6">
        <v>244830.56</v>
      </c>
      <c r="N22" s="6">
        <v>243881.61</v>
      </c>
      <c r="O22" s="6">
        <v>242932.65</v>
      </c>
      <c r="P22" s="6">
        <v>241983.7</v>
      </c>
      <c r="Q22" s="6">
        <v>241034.74</v>
      </c>
      <c r="R22" s="6">
        <v>240085.78</v>
      </c>
      <c r="S22" s="6">
        <v>239136.83</v>
      </c>
      <c r="T22" s="6">
        <v>238187.87</v>
      </c>
      <c r="U22" s="6">
        <v>237238.92</v>
      </c>
      <c r="V22" s="6">
        <v>236289.96</v>
      </c>
      <c r="W22" s="6">
        <v>235341</v>
      </c>
      <c r="X22" s="6">
        <v>234392.05</v>
      </c>
      <c r="Y22" s="6">
        <v>233443.09</v>
      </c>
      <c r="Z22" s="7"/>
    </row>
    <row r="23" spans="2:27" ht="16.2" x14ac:dyDescent="0.45">
      <c r="B23" t="s">
        <v>32</v>
      </c>
      <c r="C23" s="8">
        <v>63739.38</v>
      </c>
      <c r="D23" s="8">
        <v>63501.54</v>
      </c>
      <c r="E23" s="8">
        <v>63263.71</v>
      </c>
      <c r="F23" s="8">
        <v>63025.88</v>
      </c>
      <c r="G23" s="8">
        <v>62788.04</v>
      </c>
      <c r="H23" s="8">
        <v>62550.21</v>
      </c>
      <c r="I23" s="8">
        <v>62312.38</v>
      </c>
      <c r="J23" s="8">
        <v>62074.54</v>
      </c>
      <c r="K23" s="8">
        <v>61836.71</v>
      </c>
      <c r="L23" s="8">
        <v>61598.879999999997</v>
      </c>
      <c r="M23" s="8">
        <v>61361.04</v>
      </c>
      <c r="N23" s="8">
        <v>61123.21</v>
      </c>
      <c r="O23" s="8">
        <v>60885.38</v>
      </c>
      <c r="P23" s="8">
        <v>60647.54</v>
      </c>
      <c r="Q23" s="8">
        <v>60409.71</v>
      </c>
      <c r="R23" s="8">
        <v>60171.88</v>
      </c>
      <c r="S23" s="8">
        <v>59934.04</v>
      </c>
      <c r="T23" s="8">
        <v>59696.21</v>
      </c>
      <c r="U23" s="8">
        <v>59458.38</v>
      </c>
      <c r="V23" s="8">
        <v>59220.54</v>
      </c>
      <c r="W23" s="8">
        <v>58982.71</v>
      </c>
      <c r="X23" s="8">
        <v>58744.87</v>
      </c>
      <c r="Y23" s="8">
        <v>58507.040000000001</v>
      </c>
      <c r="Z23" s="7"/>
    </row>
    <row r="24" spans="2:27" x14ac:dyDescent="0.3">
      <c r="B24" t="s">
        <v>30</v>
      </c>
      <c r="C24" s="7">
        <f>SUM(C22:C23)</f>
        <v>318059.5</v>
      </c>
      <c r="D24" s="7">
        <f t="shared" ref="D24:Y24" si="5">SUM(D22:D23)</f>
        <v>316872.7</v>
      </c>
      <c r="E24" s="7">
        <f t="shared" si="5"/>
        <v>315685.92</v>
      </c>
      <c r="F24" s="7">
        <f t="shared" si="5"/>
        <v>314499.13</v>
      </c>
      <c r="G24" s="7">
        <f t="shared" si="5"/>
        <v>313312.33999999997</v>
      </c>
      <c r="H24" s="7">
        <f t="shared" si="5"/>
        <v>312125.55</v>
      </c>
      <c r="I24" s="7">
        <f t="shared" si="5"/>
        <v>310938.76</v>
      </c>
      <c r="J24" s="7">
        <f t="shared" si="5"/>
        <v>309751.96999999997</v>
      </c>
      <c r="K24" s="7">
        <f t="shared" si="5"/>
        <v>308565.18</v>
      </c>
      <c r="L24" s="7">
        <f t="shared" si="5"/>
        <v>307378.39999999997</v>
      </c>
      <c r="M24" s="7">
        <f t="shared" si="5"/>
        <v>306191.59999999998</v>
      </c>
      <c r="N24" s="7">
        <f t="shared" si="5"/>
        <v>305004.82</v>
      </c>
      <c r="O24" s="7">
        <f t="shared" si="5"/>
        <v>303818.02999999997</v>
      </c>
      <c r="P24" s="7">
        <f t="shared" si="5"/>
        <v>302631.24</v>
      </c>
      <c r="Q24" s="7">
        <f t="shared" si="5"/>
        <v>301444.45</v>
      </c>
      <c r="R24" s="7">
        <f t="shared" si="5"/>
        <v>300257.65999999997</v>
      </c>
      <c r="S24" s="7">
        <f t="shared" si="5"/>
        <v>299070.87</v>
      </c>
      <c r="T24" s="7">
        <f t="shared" si="5"/>
        <v>297884.08</v>
      </c>
      <c r="U24" s="7">
        <f t="shared" si="5"/>
        <v>296697.3</v>
      </c>
      <c r="V24" s="7">
        <f t="shared" si="5"/>
        <v>295510.5</v>
      </c>
      <c r="W24" s="7">
        <f t="shared" si="5"/>
        <v>294323.71000000002</v>
      </c>
      <c r="X24" s="7">
        <f t="shared" si="5"/>
        <v>293136.92</v>
      </c>
      <c r="Y24" s="7">
        <f t="shared" si="5"/>
        <v>291950.13</v>
      </c>
      <c r="Z24" s="7">
        <f t="shared" si="4"/>
        <v>299070.87</v>
      </c>
    </row>
    <row r="27" spans="2:27" x14ac:dyDescent="0.3">
      <c r="B27" s="12" t="s">
        <v>37</v>
      </c>
      <c r="C27" s="7">
        <f>C12+C18+C24</f>
        <v>90440815.525930494</v>
      </c>
      <c r="D27" s="7">
        <f t="shared" ref="D27:Y27" si="6">D12+D18+D24</f>
        <v>90751259.701622695</v>
      </c>
      <c r="E27" s="7">
        <f t="shared" si="6"/>
        <v>90649838.61731489</v>
      </c>
      <c r="F27" s="7">
        <f t="shared" si="6"/>
        <v>90492404.700083688</v>
      </c>
      <c r="G27" s="7">
        <f t="shared" si="6"/>
        <v>90626166.448699296</v>
      </c>
      <c r="H27" s="7">
        <f t="shared" si="6"/>
        <v>90381534.304391474</v>
      </c>
      <c r="I27" s="7">
        <f t="shared" si="6"/>
        <v>90183885.160083696</v>
      </c>
      <c r="J27" s="7">
        <f t="shared" si="6"/>
        <v>90417640.025775895</v>
      </c>
      <c r="K27" s="7">
        <f t="shared" si="6"/>
        <v>90287918.321468115</v>
      </c>
      <c r="L27" s="7">
        <f t="shared" si="6"/>
        <v>90157776.627160296</v>
      </c>
      <c r="M27" s="7">
        <f t="shared" si="6"/>
        <v>90102099.872852489</v>
      </c>
      <c r="N27" s="7">
        <f t="shared" si="6"/>
        <v>89991436.238544688</v>
      </c>
      <c r="O27" s="7">
        <f t="shared" si="6"/>
        <v>89879171.604236901</v>
      </c>
      <c r="P27" s="7">
        <f t="shared" si="6"/>
        <v>89815726.959929094</v>
      </c>
      <c r="Q27" s="7">
        <f t="shared" si="6"/>
        <v>89688345.315621302</v>
      </c>
      <c r="R27" s="7">
        <f t="shared" si="6"/>
        <v>89552272.671313494</v>
      </c>
      <c r="S27" s="7">
        <f t="shared" si="6"/>
        <v>89410872.027005702</v>
      </c>
      <c r="T27" s="7">
        <f t="shared" si="6"/>
        <v>89675756.362697884</v>
      </c>
      <c r="U27" s="7">
        <f t="shared" si="6"/>
        <v>89541262.438390106</v>
      </c>
      <c r="V27" s="7">
        <f t="shared" si="6"/>
        <v>89515017.494082302</v>
      </c>
      <c r="W27" s="7">
        <f t="shared" si="6"/>
        <v>89396224.729774505</v>
      </c>
      <c r="X27" s="7">
        <f t="shared" si="6"/>
        <v>89276372.975466713</v>
      </c>
      <c r="Y27" s="7">
        <f t="shared" si="6"/>
        <v>89158714.211158901</v>
      </c>
      <c r="AA27" s="7">
        <f>Y27-C27</f>
        <v>-1282101.3147715926</v>
      </c>
    </row>
    <row r="31" spans="2:27" x14ac:dyDescent="0.3">
      <c r="B31" t="s">
        <v>31</v>
      </c>
      <c r="C31" s="7">
        <f>C10</f>
        <v>45505215.039435484</v>
      </c>
      <c r="D31" s="7">
        <f t="shared" ref="D31:Y31" si="7">D10</f>
        <v>45494273.595127679</v>
      </c>
      <c r="E31" s="7">
        <f t="shared" si="7"/>
        <v>45483332.150819883</v>
      </c>
      <c r="F31" s="7">
        <f t="shared" si="7"/>
        <v>45441949.873588689</v>
      </c>
      <c r="G31" s="7">
        <f t="shared" si="7"/>
        <v>45461449.262204282</v>
      </c>
      <c r="H31" s="7">
        <f t="shared" si="7"/>
        <v>45451699.567896485</v>
      </c>
      <c r="I31" s="7">
        <f t="shared" si="7"/>
        <v>45441949.873588689</v>
      </c>
      <c r="J31" s="7">
        <f t="shared" si="7"/>
        <v>45432200.179280885</v>
      </c>
      <c r="K31" s="7">
        <f t="shared" si="7"/>
        <v>45422450.484973088</v>
      </c>
      <c r="L31" s="7">
        <f t="shared" si="7"/>
        <v>45412700.790665291</v>
      </c>
      <c r="M31" s="7">
        <f t="shared" si="7"/>
        <v>45402951.096357487</v>
      </c>
      <c r="N31" s="7">
        <f t="shared" si="7"/>
        <v>45393201.40204969</v>
      </c>
      <c r="O31" s="7">
        <f t="shared" si="7"/>
        <v>45383451.707741894</v>
      </c>
      <c r="P31" s="7">
        <f t="shared" si="7"/>
        <v>45373702.01343409</v>
      </c>
      <c r="Q31" s="7">
        <f t="shared" si="7"/>
        <v>45363952.319126293</v>
      </c>
      <c r="R31" s="7">
        <f t="shared" si="7"/>
        <v>45354202.624818496</v>
      </c>
      <c r="S31" s="7">
        <f t="shared" si="7"/>
        <v>45344452.930510692</v>
      </c>
      <c r="T31" s="7">
        <f t="shared" si="7"/>
        <v>45334703.236202896</v>
      </c>
      <c r="U31" s="7">
        <f t="shared" si="7"/>
        <v>45324953.541895099</v>
      </c>
      <c r="V31" s="7">
        <f t="shared" si="7"/>
        <v>45315203.847587295</v>
      </c>
      <c r="W31" s="7">
        <f t="shared" si="7"/>
        <v>45305454.153279498</v>
      </c>
      <c r="X31" s="7">
        <f t="shared" si="7"/>
        <v>45295704.458971702</v>
      </c>
      <c r="Y31" s="7">
        <f t="shared" si="7"/>
        <v>45285954.764663897</v>
      </c>
      <c r="Z31" s="7"/>
    </row>
    <row r="32" spans="2:27" ht="16.2" x14ac:dyDescent="0.45">
      <c r="B32" t="s">
        <v>38</v>
      </c>
      <c r="C32" s="11">
        <v>44189932.229999997</v>
      </c>
      <c r="D32" s="11">
        <v>45451222.422499999</v>
      </c>
      <c r="E32" s="11">
        <v>46712512.615000002</v>
      </c>
      <c r="F32" s="11">
        <v>47973802.807500005</v>
      </c>
      <c r="G32" s="11">
        <v>49235093</v>
      </c>
      <c r="H32" s="11">
        <v>49203743.508718185</v>
      </c>
      <c r="I32" s="11">
        <v>49108323.789359927</v>
      </c>
      <c r="J32" s="11">
        <v>48961487.442424603</v>
      </c>
      <c r="K32" s="11">
        <v>48917900.257775195</v>
      </c>
      <c r="L32" s="11">
        <v>48883215.908887349</v>
      </c>
      <c r="M32" s="11">
        <v>48794091.40808133</v>
      </c>
      <c r="N32" s="11">
        <v>48726006.544677898</v>
      </c>
      <c r="O32" s="11">
        <v>48603366.492121495</v>
      </c>
      <c r="P32" s="11">
        <v>48526625.061737806</v>
      </c>
      <c r="Q32" s="11">
        <v>48419575.781459063</v>
      </c>
      <c r="R32" s="11">
        <v>48326181.83666864</v>
      </c>
      <c r="S32" s="11">
        <v>48340501.182026982</v>
      </c>
      <c r="T32" s="11">
        <v>48451499.781620815</v>
      </c>
      <c r="U32" s="11">
        <v>48562498.381214648</v>
      </c>
      <c r="V32" s="11">
        <v>48673496.980808482</v>
      </c>
      <c r="W32" s="11">
        <v>48784495.580402315</v>
      </c>
      <c r="X32" s="11">
        <v>48895494.179996148</v>
      </c>
      <c r="Y32" s="11">
        <v>49006492.779589981</v>
      </c>
    </row>
    <row r="33" spans="2:27" x14ac:dyDescent="0.3">
      <c r="B33" s="12" t="s">
        <v>30</v>
      </c>
      <c r="C33" s="7">
        <f>SUM(C31:C32)</f>
        <v>89695147.26943548</v>
      </c>
      <c r="D33" s="7">
        <f t="shared" ref="D33:Y33" si="8">SUM(D31:D32)</f>
        <v>90945496.017627686</v>
      </c>
      <c r="E33" s="7">
        <f t="shared" si="8"/>
        <v>92195844.765819877</v>
      </c>
      <c r="F33" s="7">
        <f t="shared" si="8"/>
        <v>93415752.681088686</v>
      </c>
      <c r="G33" s="7">
        <f t="shared" si="8"/>
        <v>94696542.262204289</v>
      </c>
      <c r="H33" s="7">
        <f t="shared" si="8"/>
        <v>94655443.076614678</v>
      </c>
      <c r="I33" s="7">
        <f t="shared" si="8"/>
        <v>94550273.662948608</v>
      </c>
      <c r="J33" s="7">
        <f t="shared" si="8"/>
        <v>94393687.621705487</v>
      </c>
      <c r="K33" s="7">
        <f t="shared" si="8"/>
        <v>94340350.74274829</v>
      </c>
      <c r="L33" s="7">
        <f t="shared" si="8"/>
        <v>94295916.69955264</v>
      </c>
      <c r="M33" s="7">
        <f t="shared" si="8"/>
        <v>94197042.504438818</v>
      </c>
      <c r="N33" s="7">
        <f t="shared" si="8"/>
        <v>94119207.946727589</v>
      </c>
      <c r="O33" s="7">
        <f t="shared" si="8"/>
        <v>93986818.199863389</v>
      </c>
      <c r="P33" s="7">
        <f t="shared" si="8"/>
        <v>93900327.075171888</v>
      </c>
      <c r="Q33" s="7">
        <f t="shared" si="8"/>
        <v>93783528.100585356</v>
      </c>
      <c r="R33" s="7">
        <f t="shared" si="8"/>
        <v>93680384.461487144</v>
      </c>
      <c r="S33" s="7">
        <f t="shared" si="8"/>
        <v>93684954.112537682</v>
      </c>
      <c r="T33" s="7">
        <f t="shared" si="8"/>
        <v>93786203.017823711</v>
      </c>
      <c r="U33" s="7">
        <f t="shared" si="8"/>
        <v>93887451.92310974</v>
      </c>
      <c r="V33" s="7">
        <f t="shared" si="8"/>
        <v>93988700.828395784</v>
      </c>
      <c r="W33" s="7">
        <f t="shared" si="8"/>
        <v>94089949.733681813</v>
      </c>
      <c r="X33" s="7">
        <f t="shared" si="8"/>
        <v>94191198.638967842</v>
      </c>
      <c r="Y33" s="7">
        <f t="shared" si="8"/>
        <v>94292447.544253886</v>
      </c>
      <c r="AA33" s="7">
        <f>Y33-C33</f>
        <v>4597300.2748184055</v>
      </c>
    </row>
    <row r="35" spans="2:27" x14ac:dyDescent="0.3">
      <c r="B35" t="s">
        <v>39</v>
      </c>
      <c r="C35" s="7">
        <f>C33-C27</f>
        <v>-745668.25649501383</v>
      </c>
      <c r="D35" s="7">
        <f t="shared" ref="D35:Y35" si="9">D33-D27</f>
        <v>194236.31600499153</v>
      </c>
      <c r="E35" s="7">
        <f t="shared" si="9"/>
        <v>1546006.1485049874</v>
      </c>
      <c r="F35" s="7">
        <f t="shared" si="9"/>
        <v>2923347.9810049981</v>
      </c>
      <c r="G35" s="7">
        <f t="shared" si="9"/>
        <v>4070375.8135049939</v>
      </c>
      <c r="H35" s="7">
        <f t="shared" si="9"/>
        <v>4273908.7722232044</v>
      </c>
      <c r="I35" s="7">
        <f t="shared" si="9"/>
        <v>4366388.5028649122</v>
      </c>
      <c r="J35" s="7">
        <f t="shared" si="9"/>
        <v>3976047.5959295928</v>
      </c>
      <c r="K35" s="7">
        <f t="shared" si="9"/>
        <v>4052432.4212801754</v>
      </c>
      <c r="L35" s="7">
        <f t="shared" si="9"/>
        <v>4138140.0723923445</v>
      </c>
      <c r="M35" s="7">
        <f t="shared" si="9"/>
        <v>4094942.6315863281</v>
      </c>
      <c r="N35" s="7">
        <f t="shared" si="9"/>
        <v>4127771.7081829011</v>
      </c>
      <c r="O35" s="7">
        <f t="shared" si="9"/>
        <v>4107646.5956264883</v>
      </c>
      <c r="P35" s="7">
        <f t="shared" si="9"/>
        <v>4084600.1152427942</v>
      </c>
      <c r="Q35" s="7">
        <f t="shared" si="9"/>
        <v>4095182.7849640548</v>
      </c>
      <c r="R35" s="7">
        <f t="shared" si="9"/>
        <v>4128111.7901736498</v>
      </c>
      <c r="S35" s="7">
        <f t="shared" si="9"/>
        <v>4274082.0855319798</v>
      </c>
      <c r="T35" s="7">
        <f t="shared" si="9"/>
        <v>4110446.6551258266</v>
      </c>
      <c r="U35" s="7">
        <f t="shared" si="9"/>
        <v>4346189.4847196341</v>
      </c>
      <c r="V35" s="7">
        <f t="shared" si="9"/>
        <v>4473683.334313482</v>
      </c>
      <c r="W35" s="7">
        <f t="shared" si="9"/>
        <v>4693725.003907308</v>
      </c>
      <c r="X35" s="7">
        <f t="shared" si="9"/>
        <v>4914825.6635011286</v>
      </c>
      <c r="Y35" s="7">
        <f t="shared" si="9"/>
        <v>5133733.3330949843</v>
      </c>
      <c r="AA35" s="7">
        <f>AA33-AA27</f>
        <v>5879401.5895899981</v>
      </c>
    </row>
    <row r="37" spans="2:27" x14ac:dyDescent="0.3">
      <c r="B37" t="s">
        <v>40</v>
      </c>
      <c r="C37" s="7"/>
      <c r="D37" s="7">
        <f>D27-C27</f>
        <v>310444.17569220066</v>
      </c>
      <c r="E37" s="7">
        <f t="shared" ref="E37:Y37" si="10">E27-D27</f>
        <v>-101421.0843078047</v>
      </c>
      <c r="F37" s="7">
        <f t="shared" si="10"/>
        <v>-157433.91723120213</v>
      </c>
      <c r="G37" s="7">
        <f t="shared" si="10"/>
        <v>133761.74861560762</v>
      </c>
      <c r="H37" s="7">
        <f t="shared" si="10"/>
        <v>-244632.14430782199</v>
      </c>
      <c r="I37" s="7">
        <f t="shared" si="10"/>
        <v>-197649.14430777729</v>
      </c>
      <c r="J37" s="7">
        <f t="shared" si="10"/>
        <v>233754.86569219828</v>
      </c>
      <c r="K37" s="7">
        <f t="shared" si="10"/>
        <v>-129721.70430777967</v>
      </c>
      <c r="L37" s="7">
        <f t="shared" si="10"/>
        <v>-130141.69430781901</v>
      </c>
      <c r="M37" s="7">
        <f t="shared" si="10"/>
        <v>-55676.754307806492</v>
      </c>
      <c r="N37" s="7">
        <f t="shared" si="10"/>
        <v>-110663.63430780172</v>
      </c>
      <c r="O37" s="7">
        <f t="shared" si="10"/>
        <v>-112264.63430778682</v>
      </c>
      <c r="P37" s="7">
        <f t="shared" si="10"/>
        <v>-63444.644307807088</v>
      </c>
      <c r="Q37" s="7">
        <f t="shared" si="10"/>
        <v>-127381.64430779219</v>
      </c>
      <c r="R37" s="7">
        <f t="shared" si="10"/>
        <v>-136072.64430780709</v>
      </c>
      <c r="S37" s="7">
        <f t="shared" si="10"/>
        <v>-141400.64430779219</v>
      </c>
      <c r="T37" s="7">
        <f t="shared" si="10"/>
        <v>264884.33569218218</v>
      </c>
      <c r="U37" s="7">
        <f t="shared" si="10"/>
        <v>-134493.92430777848</v>
      </c>
      <c r="V37" s="7">
        <f t="shared" si="10"/>
        <v>-26244.944307804108</v>
      </c>
      <c r="W37" s="7">
        <f t="shared" si="10"/>
        <v>-118792.76430779696</v>
      </c>
      <c r="X37" s="7">
        <f t="shared" si="10"/>
        <v>-119851.75430779159</v>
      </c>
      <c r="Y37" s="7">
        <f t="shared" si="10"/>
        <v>-117658.76430781186</v>
      </c>
    </row>
    <row r="38" spans="2:27" ht="16.2" x14ac:dyDescent="0.45">
      <c r="B38" t="s">
        <v>41</v>
      </c>
      <c r="C38" s="7"/>
      <c r="D38" s="11">
        <f>D33-C33</f>
        <v>1250348.748192206</v>
      </c>
      <c r="E38" s="11">
        <f t="shared" ref="E38:Y38" si="11">E33-D33</f>
        <v>1250348.7481921911</v>
      </c>
      <c r="F38" s="11">
        <f t="shared" si="11"/>
        <v>1219907.9152688086</v>
      </c>
      <c r="G38" s="11">
        <f t="shared" si="11"/>
        <v>1280789.5811156034</v>
      </c>
      <c r="H38" s="11">
        <f t="shared" si="11"/>
        <v>-41099.18558961153</v>
      </c>
      <c r="I38" s="11">
        <f t="shared" si="11"/>
        <v>-105169.41366606951</v>
      </c>
      <c r="J38" s="11">
        <f t="shared" si="11"/>
        <v>-156586.04124312103</v>
      </c>
      <c r="K38" s="11">
        <f t="shared" si="11"/>
        <v>-53336.87895719707</v>
      </c>
      <c r="L38" s="11">
        <f t="shared" si="11"/>
        <v>-44434.043195649981</v>
      </c>
      <c r="M38" s="11">
        <f t="shared" si="11"/>
        <v>-98874.195113822818</v>
      </c>
      <c r="N38" s="11">
        <f t="shared" si="11"/>
        <v>-77834.557711228728</v>
      </c>
      <c r="O38" s="11">
        <f t="shared" si="11"/>
        <v>-132389.74686419964</v>
      </c>
      <c r="P38" s="11">
        <f t="shared" si="11"/>
        <v>-86491.12469150126</v>
      </c>
      <c r="Q38" s="11">
        <f t="shared" si="11"/>
        <v>-116798.97458653152</v>
      </c>
      <c r="R38" s="11">
        <f t="shared" si="11"/>
        <v>-103143.63909821212</v>
      </c>
      <c r="S38" s="11">
        <f t="shared" si="11"/>
        <v>4569.6510505378246</v>
      </c>
      <c r="T38" s="11">
        <f t="shared" si="11"/>
        <v>101248.90528602898</v>
      </c>
      <c r="U38" s="11">
        <f t="shared" si="11"/>
        <v>101248.90528602898</v>
      </c>
      <c r="V38" s="11">
        <f t="shared" si="11"/>
        <v>101248.90528604388</v>
      </c>
      <c r="W38" s="11">
        <f t="shared" si="11"/>
        <v>101248.90528602898</v>
      </c>
      <c r="X38" s="11">
        <f t="shared" si="11"/>
        <v>101248.90528602898</v>
      </c>
      <c r="Y38" s="11">
        <f t="shared" si="11"/>
        <v>101248.90528604388</v>
      </c>
    </row>
    <row r="39" spans="2:27" x14ac:dyDescent="0.3">
      <c r="B39" t="s">
        <v>43</v>
      </c>
      <c r="C39" s="7"/>
      <c r="D39" s="7">
        <f>D38-D37</f>
        <v>939904.57250000536</v>
      </c>
      <c r="E39" s="7">
        <f t="shared" ref="E39:Y39" si="12">E38-E37</f>
        <v>1351769.8324999958</v>
      </c>
      <c r="F39" s="7">
        <f t="shared" si="12"/>
        <v>1377341.8325000107</v>
      </c>
      <c r="G39" s="7">
        <f t="shared" si="12"/>
        <v>1147027.8324999958</v>
      </c>
      <c r="H39" s="7">
        <f t="shared" si="12"/>
        <v>203532.95871821046</v>
      </c>
      <c r="I39" s="7">
        <f t="shared" si="12"/>
        <v>92479.730641707778</v>
      </c>
      <c r="J39" s="7">
        <f t="shared" si="12"/>
        <v>-390340.9069353193</v>
      </c>
      <c r="K39" s="7">
        <f t="shared" si="12"/>
        <v>76384.8253505826</v>
      </c>
      <c r="L39" s="7">
        <f t="shared" si="12"/>
        <v>85707.651112169027</v>
      </c>
      <c r="M39" s="7">
        <f t="shared" si="12"/>
        <v>-43197.440806016326</v>
      </c>
      <c r="N39" s="7">
        <f t="shared" si="12"/>
        <v>32829.076596572995</v>
      </c>
      <c r="O39" s="7">
        <f t="shared" si="12"/>
        <v>-20125.112556412816</v>
      </c>
      <c r="P39" s="7">
        <f t="shared" si="12"/>
        <v>-23046.480383694172</v>
      </c>
      <c r="Q39" s="7">
        <f t="shared" si="12"/>
        <v>10582.669721260667</v>
      </c>
      <c r="R39" s="7">
        <f t="shared" si="12"/>
        <v>32929.005209594965</v>
      </c>
      <c r="S39" s="7">
        <f t="shared" si="12"/>
        <v>145970.29535833001</v>
      </c>
      <c r="T39" s="7">
        <f t="shared" si="12"/>
        <v>-163635.4304061532</v>
      </c>
      <c r="U39" s="7">
        <f t="shared" si="12"/>
        <v>235742.82959380746</v>
      </c>
      <c r="V39" s="7">
        <f t="shared" si="12"/>
        <v>127493.84959384799</v>
      </c>
      <c r="W39" s="7">
        <f t="shared" si="12"/>
        <v>220041.66959382594</v>
      </c>
      <c r="X39" s="7">
        <f t="shared" si="12"/>
        <v>221100.65959382057</v>
      </c>
      <c r="Y39" s="7">
        <f t="shared" si="12"/>
        <v>218907.66959385574</v>
      </c>
      <c r="AA39" s="7">
        <f>SUM(D39:Y39)</f>
        <v>5879401.5895899981</v>
      </c>
    </row>
  </sheetData>
  <pageMargins left="0.7" right="0.7" top="0.75" bottom="0.75" header="0.3" footer="0.3"/>
  <pageSetup scale="52" orientation="landscape" verticalDpi="0" r:id="rId1"/>
  <colBreaks count="1" manualBreakCount="1">
    <brk id="14" max="1048575" man="1"/>
  </col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Link Out</vt:lpstr>
      <vt:lpstr>CAPEX</vt:lpstr>
      <vt:lpstr>Def Tax</vt:lpstr>
      <vt:lpstr>CAPEX!Print_Titles</vt:lpstr>
      <vt:lpstr>'Def Tax'!Print_Titles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RUNGRESW</dc:creator>
  <cp:lastModifiedBy>Lori N O'Malley</cp:lastModifiedBy>
  <cp:lastPrinted>2018-12-06T16:49:13Z</cp:lastPrinted>
  <dcterms:created xsi:type="dcterms:W3CDTF">2018-10-31T14:36:37Z</dcterms:created>
  <dcterms:modified xsi:type="dcterms:W3CDTF">2019-01-22T14:12:18Z</dcterms:modified>
</cp:coreProperties>
</file>