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2-3\Exhibits\O&amp;M\"/>
    </mc:Choice>
  </mc:AlternateContent>
  <bookViews>
    <workbookView xWindow="252" yWindow="108" windowWidth="15480" windowHeight="11340" tabRatio="579" activeTab="2"/>
  </bookViews>
  <sheets>
    <sheet name="Link In" sheetId="1" r:id="rId1"/>
    <sheet name="Link Out" sheetId="2" r:id="rId2"/>
    <sheet name="Exhibit" sheetId="3" r:id="rId3"/>
    <sheet name="Summary by Account" sheetId="5" r:id="rId4"/>
    <sheet name="Workpaper 1   " sheetId="16" r:id="rId5"/>
    <sheet name="Notes" sheetId="4" r:id="rId6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4">'Workpaper 1   '!$A$1:$R$43</definedName>
    <definedName name="SAPCrosstab1">'[1]2016 BS'!$B$12:$D$342</definedName>
  </definedNames>
  <calcPr calcId="162913"/>
</workbook>
</file>

<file path=xl/calcChain.xml><?xml version="1.0" encoding="utf-8"?>
<calcChain xmlns="http://schemas.openxmlformats.org/spreadsheetml/2006/main">
  <c r="Y47" i="1" l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I39" i="1"/>
  <c r="H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I38" i="1"/>
  <c r="H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I36" i="1"/>
  <c r="H36" i="1"/>
  <c r="A25" i="1"/>
  <c r="A24" i="1"/>
  <c r="A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I22" i="1"/>
  <c r="H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I21" i="1"/>
  <c r="H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I18" i="1"/>
  <c r="H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I12" i="1"/>
  <c r="H12" i="1"/>
  <c r="A20" i="1"/>
  <c r="A19" i="1"/>
  <c r="A17" i="1"/>
  <c r="A16" i="1"/>
  <c r="A15" i="1"/>
  <c r="A13" i="1"/>
  <c r="A12" i="1"/>
  <c r="A11" i="1"/>
  <c r="A10" i="1"/>
  <c r="E9" i="1"/>
  <c r="C9" i="1"/>
  <c r="B9" i="1"/>
  <c r="A9" i="1"/>
  <c r="A8" i="1"/>
  <c r="C7" i="1"/>
  <c r="B7" i="1"/>
  <c r="A7" i="1"/>
  <c r="A6" i="1"/>
  <c r="A5" i="1"/>
  <c r="A4" i="1"/>
  <c r="A3" i="1"/>
  <c r="A2" i="1"/>
  <c r="A1" i="1"/>
  <c r="P56" i="1"/>
  <c r="Q36" i="16"/>
  <c r="P36" i="16"/>
  <c r="R57" i="1"/>
  <c r="Q57" i="1"/>
  <c r="O57" i="1"/>
  <c r="N57" i="1"/>
  <c r="R56" i="1"/>
  <c r="Q56" i="1"/>
  <c r="O56" i="1"/>
  <c r="N56" i="1"/>
  <c r="P40" i="16" l="1"/>
  <c r="N39" i="16" l="1"/>
  <c r="N40" i="16" s="1"/>
  <c r="L39" i="16"/>
  <c r="L40" i="16" s="1"/>
  <c r="J39" i="16"/>
  <c r="J40" i="16" s="1"/>
  <c r="H39" i="16"/>
  <c r="H40" i="16" s="1"/>
  <c r="F39" i="16"/>
  <c r="F40" i="16" s="1"/>
  <c r="D39" i="16"/>
  <c r="D40" i="16" s="1"/>
  <c r="Q38" i="16"/>
  <c r="P38" i="16"/>
  <c r="Q37" i="16"/>
  <c r="P37" i="16"/>
  <c r="O28" i="16" l="1"/>
  <c r="O27" i="16"/>
  <c r="O29" i="16" s="1"/>
  <c r="C35" i="2" l="1"/>
  <c r="Q40" i="16" l="1"/>
  <c r="Q39" i="16" l="1"/>
  <c r="Q29" i="16" s="1"/>
  <c r="P39" i="16"/>
  <c r="P29" i="16" s="1"/>
  <c r="N29" i="16" l="1"/>
  <c r="L29" i="16"/>
  <c r="J29" i="16"/>
  <c r="H29" i="16"/>
  <c r="F29" i="16"/>
  <c r="F23" i="16" s="1"/>
  <c r="F25" i="16" s="1"/>
  <c r="D29" i="16"/>
  <c r="K28" i="16"/>
  <c r="K27" i="16"/>
  <c r="K29" i="16" s="1"/>
  <c r="G27" i="16"/>
  <c r="R2" i="16"/>
  <c r="N27" i="16" l="1"/>
  <c r="N23" i="16"/>
  <c r="N25" i="16" s="1"/>
  <c r="I28" i="16"/>
  <c r="D23" i="16"/>
  <c r="D25" i="16" s="1"/>
  <c r="M28" i="16"/>
  <c r="L23" i="16"/>
  <c r="L25" i="16" s="1"/>
  <c r="G28" i="16"/>
  <c r="G29" i="16" s="1"/>
  <c r="E27" i="16"/>
  <c r="J23" i="16"/>
  <c r="J25" i="16" s="1"/>
  <c r="E28" i="16"/>
  <c r="H23" i="16"/>
  <c r="H25" i="16" s="1"/>
  <c r="I27" i="16"/>
  <c r="M27" i="16"/>
  <c r="M29" i="16" s="1"/>
  <c r="I29" i="16" l="1"/>
  <c r="E29" i="16"/>
  <c r="R29" i="16"/>
  <c r="E18" i="5" s="1"/>
  <c r="P57" i="1" l="1"/>
  <c r="M57" i="1" l="1"/>
  <c r="M56" i="1"/>
  <c r="Y19" i="1" l="1"/>
  <c r="Y21" i="1"/>
  <c r="Y18" i="1"/>
  <c r="Y20" i="1"/>
  <c r="Y22" i="1"/>
  <c r="R1" i="16" l="1"/>
  <c r="A14" i="5"/>
  <c r="B14" i="5" l="1"/>
  <c r="A3" i="2"/>
  <c r="A9" i="16" l="1"/>
  <c r="N24" i="1"/>
  <c r="R24" i="1"/>
  <c r="V24" i="1"/>
  <c r="O24" i="1"/>
  <c r="W24" i="1"/>
  <c r="S24" i="1"/>
  <c r="M24" i="1"/>
  <c r="P24" i="1"/>
  <c r="T24" i="1"/>
  <c r="X24" i="1"/>
  <c r="Q24" i="1"/>
  <c r="U24" i="1"/>
  <c r="A6" i="3"/>
  <c r="A6" i="5" l="1"/>
  <c r="A5" i="16"/>
  <c r="A6" i="16"/>
  <c r="Y13" i="1" l="1"/>
  <c r="Y14" i="1"/>
  <c r="Y15" i="1"/>
  <c r="Y16" i="1"/>
  <c r="Y17" i="1"/>
  <c r="Y12" i="1"/>
  <c r="C14" i="5" l="1"/>
  <c r="Y24" i="1"/>
  <c r="C15" i="3" s="1"/>
  <c r="E15" i="3" s="1"/>
  <c r="D15" i="3" s="1"/>
  <c r="N49" i="1" l="1"/>
  <c r="V49" i="1"/>
  <c r="M49" i="1"/>
  <c r="Q49" i="1"/>
  <c r="U49" i="1"/>
  <c r="Y49" i="1"/>
  <c r="O49" i="1"/>
  <c r="S49" i="1"/>
  <c r="W49" i="1"/>
  <c r="R49" i="1"/>
  <c r="P49" i="1"/>
  <c r="T49" i="1"/>
  <c r="X49" i="1"/>
  <c r="L2" i="4" l="1"/>
  <c r="E2" i="5"/>
  <c r="F2" i="3"/>
  <c r="A8" i="2" l="1"/>
  <c r="F19" i="3" l="1"/>
  <c r="D1" i="2"/>
  <c r="E12" i="5"/>
  <c r="C12" i="5"/>
  <c r="B8" i="2"/>
  <c r="B25" i="3" l="1"/>
  <c r="E13" i="3"/>
  <c r="D3" i="2"/>
  <c r="C13" i="3"/>
  <c r="B15" i="3"/>
  <c r="A4" i="5" l="1"/>
  <c r="A7" i="5"/>
  <c r="A10" i="5"/>
  <c r="A9" i="5"/>
  <c r="A5" i="5"/>
  <c r="E1" i="5"/>
  <c r="C18" i="5"/>
  <c r="E14" i="5" s="1"/>
  <c r="C3" i="2"/>
  <c r="A25" i="2"/>
  <c r="L1" i="4" l="1"/>
  <c r="F1" i="3"/>
  <c r="A24" i="2"/>
  <c r="A9" i="3" l="1"/>
  <c r="B3" i="2"/>
  <c r="A7" i="3" l="1"/>
  <c r="A5" i="3"/>
  <c r="A10" i="3"/>
  <c r="A4" i="3"/>
  <c r="D14" i="5" l="1"/>
  <c r="D18" i="5" s="1"/>
  <c r="D19" i="3" s="1"/>
  <c r="D22" i="3" l="1"/>
  <c r="E22" i="3" s="1"/>
  <c r="E3" i="2" s="1"/>
  <c r="E25" i="3" l="1"/>
  <c r="F3" i="2" s="1"/>
  <c r="D8" i="2" l="1"/>
  <c r="D20" i="2" s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<sst xmlns="http://schemas.openxmlformats.org/spreadsheetml/2006/main" count="78" uniqueCount="60">
  <si>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</si>
  <si>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</si>
  <si>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</si>
  <si>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</si>
  <si>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</si>
  <si>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</si>
  <si>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</si>
  <si>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</si>
  <si>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</si>
  <si>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</si>
  <si>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</si>
  <si>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</si>
  <si>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</si>
  <si>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</si>
  <si>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</si>
  <si>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</si>
  <si>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</si>
  <si>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</si>
  <si>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</si>
  <si>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</si>
  <si>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</si>
  <si>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</si>
  <si>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</si>
  <si>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</si>
  <si>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</si>
  <si>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</si>
  <si>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Base Year Test Year Financial Data:</t>
  </si>
  <si>
    <t>Kentucky American Water Company</t>
  </si>
  <si>
    <t xml:space="preserve">UPIS </t>
  </si>
  <si>
    <t>CWIP</t>
  </si>
  <si>
    <t xml:space="preserve">M&amp;S </t>
  </si>
  <si>
    <t>TOTAL</t>
  </si>
  <si>
    <t>Type of Filing: __X__ Original  _____ Updated  _____ Revised</t>
  </si>
  <si>
    <t>Water Utility Plant in Service, CWIP, &amp; Materials &amp; Supplies 12/31/2018</t>
  </si>
  <si>
    <t>Water Utility Plant in Service, CWIP, &amp; Materials &amp; Supplies 12/31/2019</t>
  </si>
  <si>
    <t xml:space="preserve">CWIP Adjustment </t>
  </si>
  <si>
    <t>Cost Approach</t>
  </si>
  <si>
    <t>Income Approach</t>
  </si>
  <si>
    <t>Market Approach</t>
  </si>
  <si>
    <t>Correlated Unit Value</t>
  </si>
  <si>
    <t>Final Assessment</t>
  </si>
  <si>
    <t>Percent Taxes Paid/Final Assessment</t>
  </si>
  <si>
    <t>State Liability</t>
  </si>
  <si>
    <t>ACTUAL</t>
  </si>
  <si>
    <t>County/City Liability**</t>
  </si>
  <si>
    <t>UPIS (PropTax uses prior yr UPIS)</t>
  </si>
  <si>
    <t>June 2020</t>
  </si>
  <si>
    <t>FORECAST</t>
  </si>
  <si>
    <t>Total Taxes</t>
  </si>
  <si>
    <t>NOTES</t>
  </si>
  <si>
    <t>** 2018 County/City not final.  Used historical to project</t>
  </si>
  <si>
    <t>Variance between base year and forecast year</t>
  </si>
  <si>
    <t>Property Tax Rate per UPIS</t>
  </si>
  <si>
    <t>Life Depreciation</t>
  </si>
  <si>
    <t>Net UPIS</t>
  </si>
  <si>
    <t>Net UPIS % to Taxes Paid</t>
  </si>
  <si>
    <t>LESS: Life Depreciation (AC10800000)</t>
  </si>
  <si>
    <t>LESS: CIAC (AC2720000)</t>
  </si>
  <si>
    <t>CIAC (27200000)</t>
  </si>
  <si>
    <t>Adjustment reflects changes to Property Tax.  The Property Tax adjustment is based on net UPIS to property taxes paid.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</si>
</sst>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[$-409]mmmm\ d\,\ yyyy;@"/>
    <numFmt numFmtId="178" formatCode="[$-409]mmm\-yy;@"/>
    <numFmt numFmtId="179" formatCode="&quot;$&quot;#,##0"/>
    <numFmt numFmtId="180" formatCode="0_);\(0\)"/>
    <numFmt numFmtId="181" formatCode="###,000"/>
    <numFmt numFmtId="182" formatCode="0.0%"/>
    <numFmt numFmtId="183" formatCode="0.000%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B7CFE8"/>
        <bgColor rgb="FF000000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0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9" fontId="1" fillId="0" borderId="0" applyFont="0" applyFill="0" applyBorder="0" applyAlignment="0" applyProtection="0"/>
    <xf numFmtId="0" fontId="49" fillId="0" borderId="0"/>
    <xf numFmtId="0" fontId="50" fillId="27" borderId="18" applyNumberFormat="0" applyAlignment="0" applyProtection="0">
      <alignment horizontal="left" vertical="center" indent="1"/>
    </xf>
    <xf numFmtId="181" fontId="51" fillId="28" borderId="18" applyNumberFormat="0" applyAlignment="0" applyProtection="0">
      <alignment horizontal="left" vertical="center" indent="1"/>
    </xf>
    <xf numFmtId="0" fontId="52" fillId="29" borderId="19" applyNumberFormat="0" applyAlignment="0" applyProtection="0">
      <alignment horizontal="left" vertical="center" indent="1"/>
    </xf>
    <xf numFmtId="181" fontId="51" fillId="0" borderId="20" applyNumberFormat="0" applyProtection="0">
      <alignment horizontal="right" vertical="center"/>
    </xf>
    <xf numFmtId="0" fontId="52" fillId="30" borderId="18" applyNumberFormat="0" applyAlignment="0" applyProtection="0">
      <alignment horizontal="left" vertical="center" indent="1"/>
    </xf>
    <xf numFmtId="0" fontId="52" fillId="31" borderId="18" applyNumberFormat="0" applyAlignment="0" applyProtection="0">
      <alignment horizontal="left" vertical="center" indent="1"/>
    </xf>
    <xf numFmtId="0" fontId="52" fillId="32" borderId="18" applyNumberFormat="0" applyAlignment="0" applyProtection="0">
      <alignment horizontal="left" vertical="center" indent="1"/>
    </xf>
    <xf numFmtId="0" fontId="52" fillId="33" borderId="18" applyNumberFormat="0" applyAlignment="0" applyProtection="0">
      <alignment horizontal="left" vertical="center" indent="1"/>
    </xf>
  </cellStyleXfs>
  <cellXfs count="113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7" fontId="0" fillId="0" borderId="0" xfId="0" applyNumberFormat="1" applyFont="1" applyAlignment="1">
      <alignment horizontal="left"/>
    </xf>
    <xf numFmtId="177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8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5" fontId="0" fillId="0" borderId="0" xfId="0" applyNumberFormat="1" applyFont="1" applyFill="1"/>
    <xf numFmtId="37" fontId="0" fillId="0" borderId="0" xfId="2" applyNumberFormat="1" applyFont="1" applyFill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5" fontId="0" fillId="0" borderId="0" xfId="1" applyNumberFormat="1" applyFont="1" applyBorder="1"/>
    <xf numFmtId="179" fontId="0" fillId="0" borderId="0" xfId="1" applyNumberFormat="1" applyFont="1" applyAlignment="1"/>
    <xf numFmtId="179" fontId="0" fillId="0" borderId="15" xfId="0" applyNumberFormat="1" applyFont="1" applyBorder="1" applyAlignment="1"/>
    <xf numFmtId="179" fontId="0" fillId="0" borderId="0" xfId="1" applyNumberFormat="1" applyFont="1" applyBorder="1"/>
    <xf numFmtId="179" fontId="0" fillId="0" borderId="0" xfId="0" applyNumberFormat="1" applyFont="1" applyBorder="1"/>
    <xf numFmtId="179" fontId="0" fillId="0" borderId="16" xfId="0" applyNumberFormat="1" applyFont="1" applyBorder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5" fontId="0" fillId="0" borderId="17" xfId="0" applyNumberFormat="1" applyFont="1" applyBorder="1"/>
    <xf numFmtId="5" fontId="0" fillId="0" borderId="16" xfId="1" applyNumberFormat="1" applyFont="1" applyBorder="1"/>
    <xf numFmtId="0" fontId="0" fillId="0" borderId="0" xfId="0" applyFont="1" applyFill="1" applyAlignment="1">
      <alignment horizontal="left" wrapText="1" indent="3"/>
    </xf>
    <xf numFmtId="0" fontId="0" fillId="0" borderId="0" xfId="0" applyAlignment="1">
      <alignment horizontal="center"/>
    </xf>
    <xf numFmtId="5" fontId="0" fillId="0" borderId="0" xfId="0" applyNumberFormat="1"/>
    <xf numFmtId="0" fontId="46" fillId="0" borderId="21" xfId="0" applyFont="1" applyBorder="1"/>
    <xf numFmtId="180" fontId="48" fillId="0" borderId="21" xfId="1" applyNumberFormat="1" applyFont="1" applyBorder="1" applyAlignment="1">
      <alignment horizontal="center"/>
    </xf>
    <xf numFmtId="0" fontId="0" fillId="0" borderId="21" xfId="0" applyFont="1" applyBorder="1"/>
    <xf numFmtId="0" fontId="0" fillId="0" borderId="0" xfId="0" applyFont="1" applyAlignment="1">
      <alignment horizontal="right"/>
    </xf>
    <xf numFmtId="37" fontId="0" fillId="0" borderId="0" xfId="0" applyNumberFormat="1"/>
    <xf numFmtId="5" fontId="0" fillId="0" borderId="0" xfId="0" applyNumberFormat="1" applyFill="1"/>
    <xf numFmtId="0" fontId="0" fillId="0" borderId="0" xfId="0" applyFill="1"/>
    <xf numFmtId="37" fontId="0" fillId="0" borderId="0" xfId="0" applyNumberFormat="1" applyFill="1"/>
    <xf numFmtId="0" fontId="46" fillId="0" borderId="0" xfId="0" applyFont="1" applyFill="1" applyAlignment="1">
      <alignment horizontal="center"/>
    </xf>
    <xf numFmtId="183" fontId="0" fillId="0" borderId="0" xfId="1898" applyNumberFormat="1" applyFont="1"/>
    <xf numFmtId="5" fontId="0" fillId="0" borderId="15" xfId="0" applyNumberFormat="1" applyBorder="1"/>
    <xf numFmtId="9" fontId="0" fillId="0" borderId="0" xfId="1898" applyFont="1" applyFill="1" applyAlignment="1">
      <alignment horizontal="center"/>
    </xf>
    <xf numFmtId="9" fontId="0" fillId="0" borderId="0" xfId="0" applyNumberFormat="1" applyAlignment="1">
      <alignment horizontal="center"/>
    </xf>
    <xf numFmtId="180" fontId="48" fillId="0" borderId="0" xfId="1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10" fontId="0" fillId="0" borderId="0" xfId="1898" applyNumberFormat="1" applyFont="1"/>
    <xf numFmtId="10" fontId="0" fillId="0" borderId="0" xfId="0" applyNumberFormat="1"/>
    <xf numFmtId="0" fontId="46" fillId="0" borderId="0" xfId="0" quotePrefix="1" applyFont="1" applyAlignment="1">
      <alignment horizontal="center"/>
    </xf>
    <xf numFmtId="5" fontId="0" fillId="0" borderId="0" xfId="0" applyNumberFormat="1" applyBorder="1"/>
    <xf numFmtId="5" fontId="0" fillId="0" borderId="0" xfId="0" applyNumberFormat="1" applyFill="1" applyBorder="1"/>
    <xf numFmtId="5" fontId="0" fillId="0" borderId="15" xfId="0" applyNumberFormat="1" applyFill="1" applyBorder="1"/>
    <xf numFmtId="5" fontId="0" fillId="0" borderId="0" xfId="0" applyNumberFormat="1" applyFill="1" applyBorder="1" applyAlignment="1">
      <alignment horizontal="right"/>
    </xf>
    <xf numFmtId="14" fontId="0" fillId="0" borderId="0" xfId="0" quotePrefix="1" applyNumberFormat="1" applyFont="1" applyFill="1" applyAlignment="1">
      <alignment horizontal="right"/>
    </xf>
    <xf numFmtId="43" fontId="0" fillId="0" borderId="0" xfId="2" applyFont="1" applyFill="1"/>
    <xf numFmtId="0" fontId="0" fillId="0" borderId="0" xfId="0" applyFont="1" applyBorder="1" applyAlignment="1">
      <alignment horizontal="right"/>
    </xf>
    <xf numFmtId="37" fontId="0" fillId="0" borderId="0" xfId="0" applyNumberFormat="1" applyFont="1" applyFill="1"/>
    <xf numFmtId="0" fontId="46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5" fontId="54" fillId="0" borderId="0" xfId="0" applyNumberFormat="1" applyFont="1" applyFill="1" applyBorder="1" applyAlignment="1">
      <alignment horizontal="right"/>
    </xf>
    <xf numFmtId="10" fontId="0" fillId="0" borderId="0" xfId="0" applyNumberFormat="1" applyFont="1"/>
    <xf numFmtId="43" fontId="0" fillId="0" borderId="0" xfId="0" applyNumberFormat="1" applyFont="1" applyFill="1"/>
    <xf numFmtId="43" fontId="0" fillId="0" borderId="17" xfId="0" applyNumberFormat="1" applyFont="1" applyFill="1" applyBorder="1"/>
    <xf numFmtId="0" fontId="46" fillId="0" borderId="0" xfId="0" quotePrefix="1" applyFont="1" applyFill="1" applyAlignment="1">
      <alignment horizontal="center"/>
    </xf>
    <xf numFmtId="10" fontId="46" fillId="0" borderId="0" xfId="1898" applyNumberFormat="1" applyFont="1" applyFill="1"/>
    <xf numFmtId="182" fontId="0" fillId="0" borderId="0" xfId="1898" applyNumberFormat="1" applyFont="1" applyFill="1"/>
    <xf numFmtId="182" fontId="46" fillId="0" borderId="0" xfId="1898" applyNumberFormat="1" applyFont="1" applyFill="1"/>
    <xf numFmtId="43" fontId="0" fillId="0" borderId="0" xfId="1898" applyNumberFormat="1" applyFont="1" applyFill="1"/>
    <xf numFmtId="10" fontId="0" fillId="0" borderId="0" xfId="1898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5" fontId="0" fillId="0" borderId="0" xfId="1" applyNumberFormat="1" applyFont="1" applyFill="1"/>
    <xf numFmtId="5" fontId="0" fillId="0" borderId="0" xfId="1" applyNumberFormat="1" applyFont="1" applyFill="1" applyBorder="1"/>
    <xf numFmtId="0" fontId="0" fillId="0" borderId="0" xfId="0" applyFont="1" applyFill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9" fillId="0" borderId="0" xfId="1899" applyFill="1" applyBorder="1" applyAlignment="1">
      <alignment vertical="top" wrapText="1"/>
    </xf>
    <xf numFmtId="0" fontId="0" fillId="0" borderId="0" xfId="0" applyFill="1" applyBorder="1" applyAlignment="1">
      <alignment wrapText="1"/>
    </xf>
  </cellXfs>
  <cellStyles count="1908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38" xfId="1899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8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APDataCell" xfId="1903"/>
    <cellStyle name="SAPDimensionCell" xfId="1900"/>
    <cellStyle name="SAPHierarchyCell0" xfId="1907"/>
    <cellStyle name="SAPHierarchyCell1" xfId="1906"/>
    <cellStyle name="SAPHierarchyCell2" xfId="1905"/>
    <cellStyle name="SAPHierarchyCell3" xfId="1904"/>
    <cellStyle name="SAPHierarchyCell4" xfId="1902"/>
    <cellStyle name="SAPMemberCell" xfId="1901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zmanjg\AppData\Local\Temp\sapaocache\4064900\download\Comparative%20Balance%20Sheet%20Hierarchy%20Non%20Leading%20Ledger%20(15-46-4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2018%20KY%20Constants_Financial%20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Rate%20Base/KAWC%202018%20Rate%20Case%20-%20Capital-Depr%20Ex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Rate%20Base/KAWC%202018%20Rate%20Case%20-%20Materials%20and%20Suppl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2016 BS"/>
      <sheetName val="Sheet2"/>
      <sheetName val="Sheet3"/>
    </sheetNames>
    <sheetDataSet>
      <sheetData sheetId="0" refreshError="1"/>
      <sheetData sheetId="1">
        <row r="12">
          <cell r="B12"/>
          <cell r="C12"/>
          <cell r="D12" t="str">
            <v>DEC 2016 in 1,000s A</v>
          </cell>
        </row>
        <row r="13">
          <cell r="B13" t="str">
            <v>G/L Account</v>
          </cell>
          <cell r="C13"/>
          <cell r="D13" t="str">
            <v>$</v>
          </cell>
        </row>
        <row r="14">
          <cell r="B14" t="str">
            <v>UP Organization</v>
          </cell>
          <cell r="C14" t="str">
            <v>AWTR/10130100</v>
          </cell>
          <cell r="D14">
            <v>37450.43</v>
          </cell>
        </row>
        <row r="15">
          <cell r="B15" t="str">
            <v>UP Franchises</v>
          </cell>
          <cell r="C15" t="str">
            <v>AWTR/10130200</v>
          </cell>
          <cell r="D15">
            <v>70260.820000000007</v>
          </cell>
        </row>
        <row r="16">
          <cell r="B16" t="str">
            <v>UP Lnd&amp;Ld Rights SS</v>
          </cell>
          <cell r="C16" t="str">
            <v>AWTR/10130320</v>
          </cell>
          <cell r="D16">
            <v>1078374.3999999999</v>
          </cell>
        </row>
        <row r="17">
          <cell r="B17" t="str">
            <v>UP Lnd&amp;Ld Rights P</v>
          </cell>
          <cell r="C17" t="str">
            <v>AWTR/10130330</v>
          </cell>
          <cell r="D17">
            <v>277216.12</v>
          </cell>
        </row>
        <row r="18">
          <cell r="B18" t="str">
            <v>UP Lnd&amp;Ld Rights WT</v>
          </cell>
          <cell r="C18" t="str">
            <v>AWTR/10130340</v>
          </cell>
          <cell r="D18">
            <v>800183.34</v>
          </cell>
        </row>
        <row r="19">
          <cell r="B19" t="str">
            <v>UP Lnd&amp;Ld Rights TD</v>
          </cell>
          <cell r="C19" t="str">
            <v>AWTR/10130350</v>
          </cell>
          <cell r="D19">
            <v>7473889.6100000003</v>
          </cell>
        </row>
        <row r="20">
          <cell r="B20" t="str">
            <v>UP Struct&amp;Imp SS</v>
          </cell>
          <cell r="C20" t="str">
            <v>AWTR/10130410</v>
          </cell>
          <cell r="D20">
            <v>20007846.920000002</v>
          </cell>
        </row>
        <row r="21">
          <cell r="B21" t="str">
            <v>UP Struct&amp;Imp P</v>
          </cell>
          <cell r="C21" t="str">
            <v>AWTR/10130420</v>
          </cell>
          <cell r="D21">
            <v>10081690.82</v>
          </cell>
        </row>
        <row r="22">
          <cell r="B22" t="str">
            <v>UP Struct&amp;Imp WT</v>
          </cell>
          <cell r="C22" t="str">
            <v>AWTR/10130430</v>
          </cell>
          <cell r="D22">
            <v>36757947.18</v>
          </cell>
        </row>
        <row r="23">
          <cell r="B23" t="str">
            <v>UP Struct&amp;Imp TD</v>
          </cell>
          <cell r="C23" t="str">
            <v>AWTR/10130440</v>
          </cell>
          <cell r="D23">
            <v>944918.27</v>
          </cell>
        </row>
        <row r="24">
          <cell r="B24" t="str">
            <v>UP Struct&amp;Imp AG</v>
          </cell>
          <cell r="C24" t="str">
            <v>AWTR/10130450</v>
          </cell>
          <cell r="D24">
            <v>13817533.789999999</v>
          </cell>
        </row>
        <row r="25">
          <cell r="B25" t="str">
            <v>UP Collect&amp;Impoundg</v>
          </cell>
          <cell r="C25" t="str">
            <v>AWTR/10130500</v>
          </cell>
          <cell r="D25">
            <v>852536.28</v>
          </cell>
        </row>
        <row r="26">
          <cell r="B26" t="str">
            <v>UP Lake&amp;River&amp;Other</v>
          </cell>
          <cell r="C26" t="str">
            <v>AWTR/10130600</v>
          </cell>
          <cell r="D26">
            <v>1629116.12</v>
          </cell>
        </row>
        <row r="27">
          <cell r="B27" t="str">
            <v>UP Supply Mains</v>
          </cell>
          <cell r="C27" t="str">
            <v>AWTR/10130900</v>
          </cell>
          <cell r="D27">
            <v>18569936.5</v>
          </cell>
        </row>
        <row r="28">
          <cell r="B28" t="str">
            <v>UP Pwr Generatn Equ</v>
          </cell>
          <cell r="C28" t="str">
            <v>AWTR/10131000</v>
          </cell>
          <cell r="D28">
            <v>2953591.1</v>
          </cell>
        </row>
        <row r="29">
          <cell r="B29" t="str">
            <v>UP Pump Eq Electric</v>
          </cell>
          <cell r="C29" t="str">
            <v>AWTR/10131120</v>
          </cell>
          <cell r="D29">
            <v>14590337.130000001</v>
          </cell>
        </row>
        <row r="30">
          <cell r="B30" t="str">
            <v>UP Pump Eq Diesel</v>
          </cell>
          <cell r="C30" t="str">
            <v>AWTR/10131130</v>
          </cell>
          <cell r="D30">
            <v>432456.17</v>
          </cell>
        </row>
        <row r="31">
          <cell r="B31" t="str">
            <v>UP Pump Eq Hydraulic</v>
          </cell>
          <cell r="C31" t="str">
            <v>AWTR/10131140</v>
          </cell>
          <cell r="D31">
            <v>7727.88</v>
          </cell>
        </row>
        <row r="32">
          <cell r="B32" t="str">
            <v>UP Pump Eq SS</v>
          </cell>
          <cell r="C32" t="str">
            <v>AWTR/10131152</v>
          </cell>
          <cell r="D32">
            <v>12466641.68</v>
          </cell>
        </row>
        <row r="33">
          <cell r="B33" t="str">
            <v>UP Pump Eq TD</v>
          </cell>
          <cell r="C33" t="str">
            <v>AWTR/10131154</v>
          </cell>
          <cell r="D33">
            <v>88859.79</v>
          </cell>
        </row>
        <row r="34">
          <cell r="B34" t="str">
            <v>UP WT Equipment</v>
          </cell>
          <cell r="C34" t="str">
            <v>AWTR/10132010</v>
          </cell>
          <cell r="D34">
            <v>40546246.740000002</v>
          </cell>
        </row>
        <row r="35">
          <cell r="B35" t="str">
            <v>UP Dist Reservrs&amp;St</v>
          </cell>
          <cell r="C35" t="str">
            <v>AWTR/10133000</v>
          </cell>
          <cell r="D35">
            <v>19544288.719999999</v>
          </cell>
        </row>
        <row r="36">
          <cell r="B36" t="str">
            <v>UP TD Mains</v>
          </cell>
          <cell r="C36" t="str">
            <v>AWTR/10133100</v>
          </cell>
          <cell r="D36">
            <v>282729516.20999998</v>
          </cell>
        </row>
        <row r="37">
          <cell r="B37" t="str">
            <v>UP Svcs</v>
          </cell>
          <cell r="C37" t="str">
            <v>AWTR/10133300</v>
          </cell>
          <cell r="D37">
            <v>49488701.409999996</v>
          </cell>
        </row>
        <row r="38">
          <cell r="B38" t="str">
            <v>UP Meters</v>
          </cell>
          <cell r="C38" t="str">
            <v>AWTR/10133410</v>
          </cell>
          <cell r="D38">
            <v>24680203.469999999</v>
          </cell>
        </row>
        <row r="39">
          <cell r="B39" t="str">
            <v>UP Meter Installs</v>
          </cell>
          <cell r="C39" t="str">
            <v>AWTR/10133420</v>
          </cell>
          <cell r="D39">
            <v>25973977.940000001</v>
          </cell>
        </row>
        <row r="40">
          <cell r="B40" t="str">
            <v>UP Hydrants</v>
          </cell>
          <cell r="C40" t="str">
            <v>AWTR/10133500</v>
          </cell>
          <cell r="D40">
            <v>19808011.649999999</v>
          </cell>
        </row>
        <row r="41">
          <cell r="B41" t="str">
            <v>UP Other P/E Intang</v>
          </cell>
          <cell r="C41" t="str">
            <v>AWTR/10133910</v>
          </cell>
          <cell r="D41">
            <v>411435.88</v>
          </cell>
        </row>
        <row r="42">
          <cell r="B42" t="str">
            <v>UP Office Furn&amp;Eq</v>
          </cell>
          <cell r="C42" t="str">
            <v>AWTR/10134010</v>
          </cell>
          <cell r="D42">
            <v>16541058.779999999</v>
          </cell>
        </row>
        <row r="43">
          <cell r="B43" t="str">
            <v>UP Trans Equip</v>
          </cell>
          <cell r="C43" t="str">
            <v>AWTR/10134100</v>
          </cell>
          <cell r="D43">
            <v>6223841.1299999999</v>
          </cell>
        </row>
        <row r="44">
          <cell r="B44" t="str">
            <v>UP Stores Equip</v>
          </cell>
          <cell r="C44" t="str">
            <v>AWTR/10134200</v>
          </cell>
          <cell r="D44">
            <v>67761.429999999993</v>
          </cell>
        </row>
        <row r="45">
          <cell r="B45" t="str">
            <v>UP Tools-Shop-Gar Eq</v>
          </cell>
          <cell r="C45" t="str">
            <v>AWTR/10134300</v>
          </cell>
          <cell r="D45">
            <v>2374377.35</v>
          </cell>
        </row>
        <row r="46">
          <cell r="B46" t="str">
            <v>UP Laboratory Equip</v>
          </cell>
          <cell r="C46" t="str">
            <v>AWTR/10134400</v>
          </cell>
          <cell r="D46">
            <v>1306770.81</v>
          </cell>
        </row>
        <row r="47">
          <cell r="B47" t="str">
            <v>UP Power Operated Eq</v>
          </cell>
          <cell r="C47" t="str">
            <v>AWTR/10134500</v>
          </cell>
          <cell r="D47">
            <v>1349188.39</v>
          </cell>
        </row>
        <row r="48">
          <cell r="B48" t="str">
            <v>UP Comm Equip</v>
          </cell>
          <cell r="C48" t="str">
            <v>AWTR/10134600</v>
          </cell>
          <cell r="D48">
            <v>3831893.41</v>
          </cell>
        </row>
        <row r="49">
          <cell r="B49" t="str">
            <v>UP Misc Equip</v>
          </cell>
          <cell r="C49" t="str">
            <v>AWTR/10134700</v>
          </cell>
          <cell r="D49">
            <v>1736374.95</v>
          </cell>
        </row>
        <row r="50">
          <cell r="B50" t="str">
            <v>UP Other Tangbl Prop</v>
          </cell>
          <cell r="C50" t="str">
            <v>AWTR/10134800</v>
          </cell>
          <cell r="D50">
            <v>117627.86</v>
          </cell>
        </row>
        <row r="51">
          <cell r="B51" t="str">
            <v>UP WW L&amp;L Rights Gen</v>
          </cell>
          <cell r="C51" t="str">
            <v>AWTR/10135350</v>
          </cell>
          <cell r="D51">
            <v>6750</v>
          </cell>
        </row>
        <row r="52">
          <cell r="B52" t="str">
            <v>UP WW Struct&amp;ImpColl</v>
          </cell>
          <cell r="C52" t="str">
            <v>AWTR/10135420</v>
          </cell>
          <cell r="D52">
            <v>86185.97</v>
          </cell>
        </row>
        <row r="53">
          <cell r="B53" t="str">
            <v>UP WW Struct&amp;Imp SPP</v>
          </cell>
          <cell r="C53" t="str">
            <v>AWTR/10135430</v>
          </cell>
          <cell r="D53">
            <v>1781310.07</v>
          </cell>
        </row>
        <row r="54">
          <cell r="B54" t="str">
            <v>UP WW Struct&amp;Imp TDP</v>
          </cell>
          <cell r="C54" t="str">
            <v>AWTR/10135440</v>
          </cell>
          <cell r="D54">
            <v>2212302.4900000002</v>
          </cell>
        </row>
        <row r="55">
          <cell r="B55" t="str">
            <v>UP WW Struct&amp;Imp Gen</v>
          </cell>
          <cell r="C55" t="str">
            <v>AWTR/10135450</v>
          </cell>
          <cell r="D55">
            <v>59825.74</v>
          </cell>
        </row>
        <row r="56">
          <cell r="B56" t="str">
            <v>UP WW Collectn Swrs</v>
          </cell>
          <cell r="C56" t="str">
            <v>AWTR/10136000</v>
          </cell>
          <cell r="D56">
            <v>1034375.33</v>
          </cell>
        </row>
        <row r="57">
          <cell r="B57" t="str">
            <v>UP WW Collectg Mains</v>
          </cell>
          <cell r="C57" t="str">
            <v>AWTR/10136110</v>
          </cell>
          <cell r="D57">
            <v>758086.01</v>
          </cell>
        </row>
        <row r="58">
          <cell r="B58" t="str">
            <v>UP WW Svcs Sewer</v>
          </cell>
          <cell r="C58" t="str">
            <v>AWTR/10136300</v>
          </cell>
          <cell r="D58">
            <v>176153.93</v>
          </cell>
        </row>
        <row r="59">
          <cell r="B59" t="str">
            <v>UP WW FlowMeasDevice</v>
          </cell>
          <cell r="C59" t="str">
            <v>AWTR/10136400</v>
          </cell>
          <cell r="D59">
            <v>10935.36</v>
          </cell>
        </row>
        <row r="60">
          <cell r="B60" t="str">
            <v>UP WW Pump Eq Elect</v>
          </cell>
          <cell r="C60" t="str">
            <v>AWTR/10137110</v>
          </cell>
          <cell r="D60">
            <v>329718.18</v>
          </cell>
        </row>
        <row r="61">
          <cell r="B61" t="str">
            <v>UP WW Pump Eq Oth Pw</v>
          </cell>
          <cell r="C61" t="str">
            <v>AWTR/10137120</v>
          </cell>
          <cell r="D61">
            <v>3646.3</v>
          </cell>
        </row>
        <row r="62">
          <cell r="B62" t="str">
            <v>UP WW TD Equip</v>
          </cell>
          <cell r="C62" t="str">
            <v>AWTR/10138000</v>
          </cell>
          <cell r="D62">
            <v>524526.79</v>
          </cell>
        </row>
        <row r="63">
          <cell r="B63" t="str">
            <v>UP WW Office Furn</v>
          </cell>
          <cell r="C63" t="str">
            <v>AWTR/10139000</v>
          </cell>
          <cell r="D63">
            <v>8799.5499999999993</v>
          </cell>
        </row>
        <row r="64">
          <cell r="B64" t="str">
            <v>UP WW Stores Equip</v>
          </cell>
          <cell r="C64" t="str">
            <v>AWTR/10139200</v>
          </cell>
          <cell r="D64">
            <v>7425.94</v>
          </cell>
        </row>
        <row r="65">
          <cell r="B65" t="str">
            <v>UP WW Tool Shop &amp;Gar</v>
          </cell>
          <cell r="C65" t="str">
            <v>AWTR/10139300</v>
          </cell>
          <cell r="D65">
            <v>6278.31</v>
          </cell>
        </row>
        <row r="66">
          <cell r="B66" t="str">
            <v>UP WW Laboratory Eq</v>
          </cell>
          <cell r="C66" t="str">
            <v>AWTR/10139400</v>
          </cell>
          <cell r="D66">
            <v>54603.01</v>
          </cell>
        </row>
        <row r="67">
          <cell r="B67" t="str">
            <v>UP WW Power OpertdEq</v>
          </cell>
          <cell r="C67" t="str">
            <v>AWTR/10139500</v>
          </cell>
          <cell r="D67">
            <v>44824.1</v>
          </cell>
        </row>
        <row r="68">
          <cell r="B68" t="str">
            <v>UP WW Misc Equip</v>
          </cell>
          <cell r="C68" t="str">
            <v>AWTR/10139700</v>
          </cell>
          <cell r="D68">
            <v>5290.86</v>
          </cell>
        </row>
        <row r="69">
          <cell r="B69" t="str">
            <v>Reg Asset-AFUDC-Debt</v>
          </cell>
          <cell r="C69" t="str">
            <v>AWTR/10190000</v>
          </cell>
          <cell r="D69">
            <v>272637</v>
          </cell>
        </row>
        <row r="70">
          <cell r="B70" t="str">
            <v>Property Held Future</v>
          </cell>
          <cell r="C70" t="str">
            <v>AWTR/10300000</v>
          </cell>
          <cell r="D70">
            <v>114076.24</v>
          </cell>
        </row>
        <row r="71">
          <cell r="B71" t="str">
            <v>CCNC L&amp;L Rights SS</v>
          </cell>
          <cell r="C71" t="str">
            <v>AWTR/10630320</v>
          </cell>
          <cell r="D71">
            <v>34917.17</v>
          </cell>
        </row>
        <row r="72">
          <cell r="B72" t="str">
            <v>CCNC L&amp;L Rights TD</v>
          </cell>
          <cell r="C72" t="str">
            <v>AWTR/10630350</v>
          </cell>
          <cell r="D72">
            <v>1021.66</v>
          </cell>
        </row>
        <row r="73">
          <cell r="B73" t="str">
            <v>CCNC Struct&amp;Imp SS</v>
          </cell>
          <cell r="C73" t="str">
            <v>AWTR/10630410</v>
          </cell>
          <cell r="D73">
            <v>423970.33</v>
          </cell>
        </row>
        <row r="74">
          <cell r="B74" t="str">
            <v>CCNC Struct&amp;Imp P</v>
          </cell>
          <cell r="C74" t="str">
            <v>AWTR/10630420</v>
          </cell>
          <cell r="D74">
            <v>27315.4</v>
          </cell>
        </row>
        <row r="75">
          <cell r="B75" t="str">
            <v>CCNC Struct&amp;Imp WT</v>
          </cell>
          <cell r="C75" t="str">
            <v>AWTR/10630430</v>
          </cell>
          <cell r="D75">
            <v>11383549.109999999</v>
          </cell>
        </row>
        <row r="76">
          <cell r="B76" t="str">
            <v>CCNC Struct&amp;Imp AG</v>
          </cell>
          <cell r="C76" t="str">
            <v>AWTR/10630450</v>
          </cell>
          <cell r="D76">
            <v>326743.8</v>
          </cell>
        </row>
        <row r="77">
          <cell r="B77" t="str">
            <v>CCNC Lake-River&amp;Othr</v>
          </cell>
          <cell r="C77" t="str">
            <v>AWTR/10630600</v>
          </cell>
          <cell r="D77">
            <v>665.76</v>
          </cell>
        </row>
        <row r="78">
          <cell r="B78" t="str">
            <v>CCNC Supply Mains</v>
          </cell>
          <cell r="C78" t="str">
            <v>AWTR/10630900</v>
          </cell>
          <cell r="D78">
            <v>665.76</v>
          </cell>
        </row>
        <row r="79">
          <cell r="B79" t="str">
            <v>CCNC Power Gnrtn Eq</v>
          </cell>
          <cell r="C79" t="str">
            <v>AWTR/10631000</v>
          </cell>
          <cell r="D79">
            <v>653264.81000000006</v>
          </cell>
        </row>
        <row r="80">
          <cell r="B80" t="str">
            <v>CCNC Pump Eq Electrc</v>
          </cell>
          <cell r="C80" t="str">
            <v>AWTR/10631120</v>
          </cell>
          <cell r="D80">
            <v>218811.32</v>
          </cell>
        </row>
        <row r="81">
          <cell r="B81" t="str">
            <v>CCNC Pumping Eq SS</v>
          </cell>
          <cell r="C81" t="str">
            <v>AWTR/10631152</v>
          </cell>
          <cell r="D81">
            <v>2214525.11</v>
          </cell>
        </row>
        <row r="82">
          <cell r="B82" t="str">
            <v>CCNC Pumping Eq TD</v>
          </cell>
          <cell r="C82" t="str">
            <v>AWTR/10631154</v>
          </cell>
          <cell r="D82">
            <v>456967.86</v>
          </cell>
        </row>
        <row r="83">
          <cell r="B83" t="str">
            <v>CCNC WT Eq Non-Media</v>
          </cell>
          <cell r="C83" t="str">
            <v>AWTR/10632010</v>
          </cell>
          <cell r="D83">
            <v>8953318.8900000006</v>
          </cell>
        </row>
        <row r="84">
          <cell r="B84" t="str">
            <v>CCNC Dist Resrvrs&amp;St</v>
          </cell>
          <cell r="C84" t="str">
            <v>AWTR/10633000</v>
          </cell>
          <cell r="D84">
            <v>204992.48</v>
          </cell>
        </row>
        <row r="85">
          <cell r="B85" t="str">
            <v>CCNC TD MainsNotClss</v>
          </cell>
          <cell r="C85" t="str">
            <v>AWTR/10633100</v>
          </cell>
          <cell r="D85">
            <v>18571625.390000001</v>
          </cell>
        </row>
        <row r="86">
          <cell r="B86" t="str">
            <v>CCNC Svcs</v>
          </cell>
          <cell r="C86" t="str">
            <v>AWTR/10633300</v>
          </cell>
          <cell r="D86">
            <v>1546019.75</v>
          </cell>
        </row>
        <row r="87">
          <cell r="B87" t="str">
            <v>CCNC Meters</v>
          </cell>
          <cell r="C87" t="str">
            <v>AWTR/10633410</v>
          </cell>
          <cell r="D87">
            <v>526830.48</v>
          </cell>
        </row>
        <row r="88">
          <cell r="B88" t="str">
            <v>CCNC Meter Installs</v>
          </cell>
          <cell r="C88" t="str">
            <v>AWTR/10633420</v>
          </cell>
          <cell r="D88">
            <v>191523.83</v>
          </cell>
        </row>
        <row r="89">
          <cell r="B89" t="str">
            <v>CCNC Hydrants</v>
          </cell>
          <cell r="C89" t="str">
            <v>AWTR/10633500</v>
          </cell>
          <cell r="D89">
            <v>1573687.91</v>
          </cell>
        </row>
        <row r="90">
          <cell r="B90" t="str">
            <v>CCNC Othr P/E Intang</v>
          </cell>
          <cell r="C90" t="str">
            <v>AWTR/10633910</v>
          </cell>
          <cell r="D90">
            <v>300437.08</v>
          </cell>
        </row>
        <row r="91">
          <cell r="B91" t="str">
            <v>CCNC Office Furn&amp;Eq</v>
          </cell>
          <cell r="C91" t="str">
            <v>AWTR/10634010</v>
          </cell>
          <cell r="D91">
            <v>2294080.6</v>
          </cell>
        </row>
        <row r="92">
          <cell r="B92" t="str">
            <v>CCNC Trans EqNotClss</v>
          </cell>
          <cell r="C92" t="str">
            <v>AWTR/10634100</v>
          </cell>
          <cell r="D92">
            <v>214341.22</v>
          </cell>
        </row>
        <row r="93">
          <cell r="B93" t="str">
            <v>CCNC Stores Equip</v>
          </cell>
          <cell r="C93" t="str">
            <v>AWTR/10634200</v>
          </cell>
          <cell r="D93">
            <v>332.88</v>
          </cell>
        </row>
        <row r="94">
          <cell r="B94" t="str">
            <v>CCNC Tool-Shop-GarEq</v>
          </cell>
          <cell r="C94" t="str">
            <v>AWTR/10634300</v>
          </cell>
          <cell r="D94">
            <v>95382.66</v>
          </cell>
        </row>
        <row r="95">
          <cell r="B95" t="str">
            <v>CCNC Laboratory Eq</v>
          </cell>
          <cell r="C95" t="str">
            <v>AWTR/10634400</v>
          </cell>
          <cell r="D95">
            <v>332.88</v>
          </cell>
        </row>
        <row r="96">
          <cell r="B96" t="str">
            <v>CCNC Comm Equip</v>
          </cell>
          <cell r="C96" t="str">
            <v>AWTR/10634600</v>
          </cell>
          <cell r="D96">
            <v>95614.32</v>
          </cell>
        </row>
        <row r="97">
          <cell r="B97" t="str">
            <v>CCNC Misc Equip</v>
          </cell>
          <cell r="C97" t="str">
            <v>AWTR/10634700</v>
          </cell>
          <cell r="D97">
            <v>14374.08</v>
          </cell>
        </row>
        <row r="98">
          <cell r="B98" t="str">
            <v>CCNC WW CollectgMain</v>
          </cell>
          <cell r="C98" t="str">
            <v>AWTR/10636110</v>
          </cell>
          <cell r="D98">
            <v>-223.35</v>
          </cell>
        </row>
        <row r="99">
          <cell r="B99" t="str">
            <v>CCNC WW Svcs Sewer</v>
          </cell>
          <cell r="C99" t="str">
            <v>AWTR/10636300</v>
          </cell>
          <cell r="D99">
            <v>-223.35</v>
          </cell>
        </row>
        <row r="100">
          <cell r="B100" t="str">
            <v>CCNC WW Flow Meas De</v>
          </cell>
          <cell r="C100" t="str">
            <v>AWTR/10636400</v>
          </cell>
          <cell r="D100">
            <v>11321.87</v>
          </cell>
        </row>
        <row r="101">
          <cell r="B101" t="str">
            <v>CCNC WW TD Equip</v>
          </cell>
          <cell r="C101" t="str">
            <v>AWTR/10638000</v>
          </cell>
          <cell r="D101">
            <v>386904.4</v>
          </cell>
        </row>
        <row r="102">
          <cell r="B102" t="str">
            <v>CCNC WW ToolShop&amp;Gar</v>
          </cell>
          <cell r="C102" t="str">
            <v>AWTR/10639300</v>
          </cell>
          <cell r="D102">
            <v>45678.66</v>
          </cell>
        </row>
        <row r="103">
          <cell r="B103" t="str">
            <v>Utility plant in ser</v>
          </cell>
          <cell r="C103" t="str">
            <v>AW0143</v>
          </cell>
          <cell r="D103">
            <v>697936312.42999995</v>
          </cell>
        </row>
        <row r="104">
          <cell r="B104" t="str">
            <v>CWIP</v>
          </cell>
          <cell r="C104" t="str">
            <v>AWTR/10700000</v>
          </cell>
          <cell r="D104">
            <v>8936837.3300000001</v>
          </cell>
        </row>
        <row r="105">
          <cell r="B105" t="str">
            <v>CWIP-WB Accrual</v>
          </cell>
          <cell r="C105" t="str">
            <v>AWTR/10780000</v>
          </cell>
          <cell r="D105">
            <v>108.97</v>
          </cell>
        </row>
        <row r="106">
          <cell r="B106" t="str">
            <v>Construction work in</v>
          </cell>
          <cell r="C106" t="str">
            <v>AW0144</v>
          </cell>
          <cell r="D106">
            <v>8936946.3000000007</v>
          </cell>
        </row>
        <row r="107">
          <cell r="B107" t="str">
            <v>A/D - UP in Service</v>
          </cell>
          <cell r="C107" t="str">
            <v>AWTR/10801000</v>
          </cell>
          <cell r="D107">
            <v>-188918978.75</v>
          </cell>
        </row>
        <row r="108">
          <cell r="B108" t="str">
            <v>A/D - Salvage/Scrap</v>
          </cell>
          <cell r="C108" t="str">
            <v>AWTR/10802000</v>
          </cell>
          <cell r="D108">
            <v>-1433340.32</v>
          </cell>
        </row>
        <row r="109">
          <cell r="B109" t="str">
            <v>A/D - Asset Sale</v>
          </cell>
          <cell r="C109" t="str">
            <v>AWTR/10803000</v>
          </cell>
          <cell r="D109">
            <v>-2490.81</v>
          </cell>
        </row>
        <row r="110">
          <cell r="B110" t="str">
            <v>A/D - Original Cost</v>
          </cell>
          <cell r="C110" t="str">
            <v>AWTR/10804000</v>
          </cell>
          <cell r="D110">
            <v>55282461.119999997</v>
          </cell>
        </row>
        <row r="111">
          <cell r="B111" t="str">
            <v>A/D - Reg Asset</v>
          </cell>
          <cell r="C111" t="str">
            <v>AWTR/10810000</v>
          </cell>
          <cell r="D111">
            <v>-165589.18</v>
          </cell>
        </row>
        <row r="112">
          <cell r="B112" t="str">
            <v>Accumulated deprecia</v>
          </cell>
          <cell r="C112" t="str">
            <v>AW0145</v>
          </cell>
          <cell r="D112">
            <v>-135237937.94</v>
          </cell>
        </row>
        <row r="113">
          <cell r="B113" t="str">
            <v>UPAA-ATL</v>
          </cell>
          <cell r="C113" t="str">
            <v>AWTR/11410000</v>
          </cell>
          <cell r="D113">
            <v>455951.18</v>
          </cell>
        </row>
        <row r="114">
          <cell r="B114" t="str">
            <v>UPAA-ATL Accu Amort</v>
          </cell>
          <cell r="C114" t="str">
            <v>AWTR/11415000</v>
          </cell>
          <cell r="D114">
            <v>-245902.17</v>
          </cell>
        </row>
        <row r="115">
          <cell r="B115" t="str">
            <v>Utility Plant Adjust</v>
          </cell>
          <cell r="C115" t="str">
            <v>AW0126</v>
          </cell>
          <cell r="D115">
            <v>210049.01</v>
          </cell>
        </row>
        <row r="116">
          <cell r="B116" t="str">
            <v>Utility property, ne</v>
          </cell>
          <cell r="C116" t="str">
            <v>AW0111</v>
          </cell>
          <cell r="D116">
            <v>571845369.79999995</v>
          </cell>
        </row>
        <row r="117">
          <cell r="B117" t="str">
            <v>NUP-Land</v>
          </cell>
          <cell r="C117" t="str">
            <v>AWTR/12110000</v>
          </cell>
          <cell r="D117">
            <v>249737.68</v>
          </cell>
        </row>
        <row r="118">
          <cell r="B118" t="str">
            <v>Non-utility Property</v>
          </cell>
          <cell r="C118" t="str">
            <v>AW0112</v>
          </cell>
          <cell r="D118">
            <v>249737.68</v>
          </cell>
        </row>
        <row r="119">
          <cell r="B119" t="str">
            <v>Non-Utility Property</v>
          </cell>
          <cell r="C119" t="str">
            <v>AW01196</v>
          </cell>
          <cell r="D119">
            <v>249737.68</v>
          </cell>
        </row>
        <row r="120">
          <cell r="B120" t="str">
            <v>Total Property Plant</v>
          </cell>
          <cell r="C120" t="str">
            <v>AW018</v>
          </cell>
          <cell r="D120">
            <v>572095107.48000002</v>
          </cell>
        </row>
        <row r="121">
          <cell r="B121" t="str">
            <v>BNYM KY</v>
          </cell>
          <cell r="C121" t="str">
            <v>AWTR/13121200</v>
          </cell>
          <cell r="D121">
            <v>2000</v>
          </cell>
        </row>
        <row r="122">
          <cell r="B122" t="str">
            <v>BNYM KY-Cust LBX</v>
          </cell>
          <cell r="C122" t="str">
            <v>AWTR/13121208</v>
          </cell>
          <cell r="D122">
            <v>235374.47</v>
          </cell>
        </row>
        <row r="123">
          <cell r="B123" t="str">
            <v>PNC AWCC-A/P-Out Chk</v>
          </cell>
          <cell r="C123" t="str">
            <v>AWTR/13140103</v>
          </cell>
          <cell r="D123">
            <v>-1396373.14</v>
          </cell>
        </row>
        <row r="124">
          <cell r="B124" t="str">
            <v>PNC AWCC-PR-Out Chk</v>
          </cell>
          <cell r="C124" t="str">
            <v>AWTR/13140203</v>
          </cell>
          <cell r="D124">
            <v>-365.07</v>
          </cell>
        </row>
        <row r="125">
          <cell r="B125" t="str">
            <v>PNC AWCC-Cust Ref-Ck</v>
          </cell>
          <cell r="C125" t="str">
            <v>AWTR/13140303</v>
          </cell>
          <cell r="D125">
            <v>-145288.66</v>
          </cell>
        </row>
        <row r="126">
          <cell r="B126" t="str">
            <v>USBK KY - Main</v>
          </cell>
          <cell r="C126" t="str">
            <v>AWTR/13161200</v>
          </cell>
          <cell r="D126">
            <v>241018.14</v>
          </cell>
        </row>
        <row r="127">
          <cell r="B127" t="str">
            <v>USBK KY-CustDD</v>
          </cell>
          <cell r="C127" t="str">
            <v>AWTR/13161206</v>
          </cell>
          <cell r="D127">
            <v>-1908.24</v>
          </cell>
        </row>
        <row r="128">
          <cell r="B128" t="str">
            <v>USBK KY-Cust LBX</v>
          </cell>
          <cell r="C128" t="str">
            <v>AWTR/13161208</v>
          </cell>
          <cell r="D128">
            <v>290.83</v>
          </cell>
        </row>
        <row r="129">
          <cell r="B129" t="str">
            <v>USBK KY-CC &amp; ECheck</v>
          </cell>
          <cell r="C129" t="str">
            <v>AWTR/13161209</v>
          </cell>
          <cell r="D129">
            <v>98513.04</v>
          </cell>
        </row>
        <row r="130">
          <cell r="B130" t="str">
            <v>USBK KY-FiServ</v>
          </cell>
          <cell r="C130" t="str">
            <v>AWTR/13161211</v>
          </cell>
          <cell r="D130">
            <v>38673.49</v>
          </cell>
        </row>
        <row r="131">
          <cell r="B131" t="str">
            <v>USBK KY-PennCrdt</v>
          </cell>
          <cell r="C131" t="str">
            <v>AWTR/13161212</v>
          </cell>
          <cell r="D131">
            <v>92.87</v>
          </cell>
        </row>
        <row r="132">
          <cell r="B132" t="str">
            <v>USBK KY-ERtrn-USBank</v>
          </cell>
          <cell r="C132" t="str">
            <v>AWTR/13161213</v>
          </cell>
          <cell r="D132">
            <v>1747.99</v>
          </cell>
        </row>
        <row r="133">
          <cell r="B133" t="str">
            <v>USBK KY-CCEck ERetrn</v>
          </cell>
          <cell r="C133" t="str">
            <v>AWTR/13161214</v>
          </cell>
          <cell r="D133">
            <v>-470.31</v>
          </cell>
        </row>
        <row r="134">
          <cell r="B134" t="str">
            <v>USBK KY-NSF-Rtrn Pmt</v>
          </cell>
          <cell r="C134" t="str">
            <v>AWTR/13161216</v>
          </cell>
          <cell r="D134">
            <v>1192.5999999999999</v>
          </cell>
        </row>
        <row r="135">
          <cell r="B135" t="str">
            <v>Cash Clearg-MixdPymt</v>
          </cell>
          <cell r="C135" t="str">
            <v>AWTR/13199002</v>
          </cell>
          <cell r="D135">
            <v>403.84</v>
          </cell>
        </row>
        <row r="136">
          <cell r="B136" t="str">
            <v>Cash Clearg-MI's</v>
          </cell>
          <cell r="C136" t="str">
            <v>AWTR/13199004</v>
          </cell>
          <cell r="D136">
            <v>-180248.95</v>
          </cell>
        </row>
        <row r="137">
          <cell r="B137" t="str">
            <v>Petty Cash</v>
          </cell>
          <cell r="C137" t="str">
            <v>AWTR/13500000</v>
          </cell>
          <cell r="D137">
            <v>2400</v>
          </cell>
        </row>
        <row r="138">
          <cell r="B138" t="str">
            <v>Cash and cash equiva</v>
          </cell>
          <cell r="C138" t="str">
            <v>AW0113</v>
          </cell>
          <cell r="D138">
            <v>-1102947.1000000001</v>
          </cell>
        </row>
        <row r="139">
          <cell r="B139" t="str">
            <v>A/R-Customer-CIS Rec</v>
          </cell>
          <cell r="C139" t="str">
            <v>AWTR/14100000</v>
          </cell>
          <cell r="D139">
            <v>6100061.1600000001</v>
          </cell>
        </row>
        <row r="140">
          <cell r="B140" t="str">
            <v>A/R-Customer - ECIS</v>
          </cell>
          <cell r="C140" t="str">
            <v>AWTR/14100003</v>
          </cell>
          <cell r="D140">
            <v>13.73</v>
          </cell>
        </row>
        <row r="141">
          <cell r="B141" t="str">
            <v>A/R-Pymt Clarificatn</v>
          </cell>
          <cell r="C141" t="str">
            <v>AWTR/14100998</v>
          </cell>
          <cell r="D141">
            <v>-202728.57</v>
          </cell>
        </row>
        <row r="142">
          <cell r="B142" t="str">
            <v>Utility customer acc</v>
          </cell>
          <cell r="C142" t="str">
            <v>AW0155</v>
          </cell>
          <cell r="D142">
            <v>5897346.3200000003</v>
          </cell>
        </row>
        <row r="143">
          <cell r="B143" t="str">
            <v>A/R Assoc Co-Recon</v>
          </cell>
          <cell r="C143" t="str">
            <v>AWTR/14510100</v>
          </cell>
          <cell r="D143">
            <v>35210.19</v>
          </cell>
        </row>
        <row r="144">
          <cell r="B144" t="str">
            <v>A/R Assoc Co-SCBill</v>
          </cell>
          <cell r="C144" t="str">
            <v>AWTR/14511001</v>
          </cell>
          <cell r="D144">
            <v>20400.8</v>
          </cell>
        </row>
        <row r="145">
          <cell r="B145" t="str">
            <v>A/R AssocCo-Div Eqv</v>
          </cell>
          <cell r="C145" t="str">
            <v>AWTR/14573000</v>
          </cell>
          <cell r="D145">
            <v>7156</v>
          </cell>
        </row>
        <row r="146">
          <cell r="B146" t="str">
            <v>Receivable from affi</v>
          </cell>
          <cell r="C146" t="str">
            <v>AW0127</v>
          </cell>
          <cell r="D146">
            <v>62766.99</v>
          </cell>
        </row>
        <row r="147">
          <cell r="B147" t="str">
            <v>Misc A/R-Recon Acct</v>
          </cell>
          <cell r="C147" t="str">
            <v>AWTR/14610000</v>
          </cell>
          <cell r="D147">
            <v>550394.1</v>
          </cell>
        </row>
        <row r="148">
          <cell r="B148" t="str">
            <v>Misc A/R-Manual</v>
          </cell>
          <cell r="C148" t="str">
            <v>AWTR/14611000</v>
          </cell>
          <cell r="D148">
            <v>181503.8</v>
          </cell>
        </row>
        <row r="149">
          <cell r="B149" t="str">
            <v>Misc A/R-Liab Ins</v>
          </cell>
          <cell r="C149" t="str">
            <v>AWTR/14611300</v>
          </cell>
          <cell r="D149">
            <v>106792.73</v>
          </cell>
        </row>
        <row r="150">
          <cell r="B150" t="str">
            <v>Misc A/R-Med Subsidy</v>
          </cell>
          <cell r="C150" t="str">
            <v>AWTR/14611500</v>
          </cell>
          <cell r="D150">
            <v>53096.11</v>
          </cell>
        </row>
        <row r="151">
          <cell r="B151" t="str">
            <v>Other receivables, n</v>
          </cell>
          <cell r="C151" t="str">
            <v>AW0128</v>
          </cell>
          <cell r="D151">
            <v>891786.74</v>
          </cell>
        </row>
        <row r="152">
          <cell r="B152" t="str">
            <v>Allow for Uncollect</v>
          </cell>
          <cell r="C152" t="str">
            <v>AWTR/14300000</v>
          </cell>
          <cell r="D152">
            <v>-868320.82</v>
          </cell>
        </row>
        <row r="153">
          <cell r="B153" t="str">
            <v>Misc Rec-Allowance</v>
          </cell>
          <cell r="C153" t="str">
            <v>AWTR/14620000</v>
          </cell>
          <cell r="D153">
            <v>-7459.98</v>
          </cell>
        </row>
        <row r="154">
          <cell r="B154" t="str">
            <v>Allowance for uncoll</v>
          </cell>
          <cell r="C154" t="str">
            <v>AW0116</v>
          </cell>
          <cell r="D154">
            <v>-875780.8</v>
          </cell>
        </row>
        <row r="155">
          <cell r="B155" t="str">
            <v>Accounts receivable,</v>
          </cell>
          <cell r="C155" t="str">
            <v>AW0115</v>
          </cell>
          <cell r="D155">
            <v>5976119.25</v>
          </cell>
        </row>
        <row r="156">
          <cell r="B156" t="str">
            <v>Unbilled Utility Rev</v>
          </cell>
          <cell r="C156" t="str">
            <v>AWTR/14400000</v>
          </cell>
          <cell r="D156">
            <v>4404848</v>
          </cell>
        </row>
        <row r="157">
          <cell r="B157" t="str">
            <v>Unbilled revenues</v>
          </cell>
          <cell r="C157" t="str">
            <v>AW0117</v>
          </cell>
          <cell r="D157">
            <v>4404848</v>
          </cell>
        </row>
        <row r="158">
          <cell r="B158" t="str">
            <v>Inventory-Plant Mat</v>
          </cell>
          <cell r="C158" t="str">
            <v>AWTR/15110000</v>
          </cell>
          <cell r="D158">
            <v>541352.43999999994</v>
          </cell>
        </row>
        <row r="159">
          <cell r="B159" t="str">
            <v>Inventory-Chemicals</v>
          </cell>
          <cell r="C159" t="str">
            <v>AWTR/15130000</v>
          </cell>
          <cell r="D159">
            <v>210962.93</v>
          </cell>
        </row>
        <row r="160">
          <cell r="B160" t="str">
            <v>Inventory-Other M&amp;S</v>
          </cell>
          <cell r="C160" t="str">
            <v>AWTR/15140000</v>
          </cell>
          <cell r="D160">
            <v>5883.92</v>
          </cell>
        </row>
        <row r="161">
          <cell r="B161" t="str">
            <v>Materials and suppli</v>
          </cell>
          <cell r="C161" t="str">
            <v>AW0120</v>
          </cell>
          <cell r="D161">
            <v>758199.29</v>
          </cell>
        </row>
        <row r="162">
          <cell r="B162" t="str">
            <v>Prepaid Insur</v>
          </cell>
          <cell r="C162" t="str">
            <v>AWTR/16520000</v>
          </cell>
          <cell r="D162">
            <v>34627.42</v>
          </cell>
        </row>
        <row r="163">
          <cell r="B163" t="str">
            <v>Prepaid PUC/PSC</v>
          </cell>
          <cell r="C163" t="str">
            <v>AWTR/16530000</v>
          </cell>
          <cell r="D163">
            <v>88574.82</v>
          </cell>
        </row>
        <row r="164">
          <cell r="B164" t="str">
            <v>Prepaid Audit Fees</v>
          </cell>
          <cell r="C164" t="str">
            <v>AWTR/16540000</v>
          </cell>
          <cell r="D164">
            <v>14741.17</v>
          </cell>
        </row>
        <row r="165">
          <cell r="B165" t="str">
            <v>Prepaid Other</v>
          </cell>
          <cell r="C165" t="str">
            <v>AWTR/16550000</v>
          </cell>
          <cell r="D165">
            <v>47708.35</v>
          </cell>
        </row>
        <row r="166">
          <cell r="B166" t="str">
            <v>Prepaid Other-Global</v>
          </cell>
          <cell r="C166" t="str">
            <v>AWTR/16550010</v>
          </cell>
          <cell r="D166">
            <v>154967.98000000001</v>
          </cell>
        </row>
        <row r="167">
          <cell r="B167" t="str">
            <v>Other current assets</v>
          </cell>
          <cell r="C167" t="str">
            <v>AW0121</v>
          </cell>
          <cell r="D167">
            <v>340619.74</v>
          </cell>
        </row>
        <row r="168">
          <cell r="B168" t="str">
            <v>Total Current Assets</v>
          </cell>
          <cell r="C168" t="str">
            <v>AW019</v>
          </cell>
          <cell r="D168">
            <v>10376839.18</v>
          </cell>
        </row>
        <row r="169">
          <cell r="B169" t="str">
            <v>RA-ITRtR-AFUDC CWIP</v>
          </cell>
          <cell r="C169" t="str">
            <v>AWTR/18503000</v>
          </cell>
          <cell r="D169">
            <v>702122.83</v>
          </cell>
        </row>
        <row r="170">
          <cell r="B170" t="str">
            <v>RA-ITRtR-AFUDC Eqty</v>
          </cell>
          <cell r="C170" t="str">
            <v>AWTR/18503500</v>
          </cell>
          <cell r="D170">
            <v>6740756.4400000004</v>
          </cell>
        </row>
        <row r="171">
          <cell r="B171" t="str">
            <v>RA-ITRtR-Plant F/T</v>
          </cell>
          <cell r="C171" t="str">
            <v>AWTR/18504000</v>
          </cell>
          <cell r="D171">
            <v>0.38</v>
          </cell>
        </row>
        <row r="172">
          <cell r="B172" t="str">
            <v>RA-ITRtR-Other</v>
          </cell>
          <cell r="C172" t="str">
            <v>AWTR/18504500</v>
          </cell>
          <cell r="D172">
            <v>-260337.23</v>
          </cell>
        </row>
        <row r="173">
          <cell r="B173" t="str">
            <v>RA-ITRtR-Accu Amort</v>
          </cell>
          <cell r="C173" t="str">
            <v>AWTR/18505500</v>
          </cell>
          <cell r="D173">
            <v>-1565143.31</v>
          </cell>
        </row>
        <row r="174">
          <cell r="B174" t="str">
            <v>Reg asset - income t</v>
          </cell>
          <cell r="C174" t="str">
            <v>AW0131</v>
          </cell>
          <cell r="D174">
            <v>5617399.1100000003</v>
          </cell>
        </row>
        <row r="175">
          <cell r="B175" t="str">
            <v>RA-Unamort Debt Exp</v>
          </cell>
          <cell r="C175" t="str">
            <v>AWTR/18661000</v>
          </cell>
          <cell r="D175">
            <v>77608.75</v>
          </cell>
        </row>
        <row r="176">
          <cell r="B176" t="str">
            <v>RA-UnamortDebtExpI/C</v>
          </cell>
          <cell r="C176" t="str">
            <v>AWTR/18661500</v>
          </cell>
          <cell r="D176">
            <v>1410367.66</v>
          </cell>
        </row>
        <row r="177">
          <cell r="B177" t="str">
            <v>RA-UnamortPrefStkExp</v>
          </cell>
          <cell r="C177" t="str">
            <v>AWTR/18662000</v>
          </cell>
          <cell r="D177">
            <v>7693.41</v>
          </cell>
        </row>
        <row r="178">
          <cell r="B178" t="str">
            <v>Debt and preferred s</v>
          </cell>
          <cell r="C178" t="str">
            <v>AW0132</v>
          </cell>
          <cell r="D178">
            <v>1495669.82</v>
          </cell>
        </row>
        <row r="179">
          <cell r="B179" t="str">
            <v>RA-Def Program Maint</v>
          </cell>
          <cell r="C179" t="str">
            <v>AWTR/18610000</v>
          </cell>
          <cell r="D179">
            <v>8869183.4700000007</v>
          </cell>
        </row>
        <row r="180">
          <cell r="B180" t="str">
            <v>Deferred tank painti</v>
          </cell>
          <cell r="C180" t="str">
            <v>AW0135</v>
          </cell>
          <cell r="D180">
            <v>8869183.4700000007</v>
          </cell>
        </row>
        <row r="181">
          <cell r="B181" t="str">
            <v>RA-Def Rate Case</v>
          </cell>
          <cell r="C181" t="str">
            <v>AWTR/18620000</v>
          </cell>
          <cell r="D181">
            <v>786944.69</v>
          </cell>
        </row>
        <row r="182">
          <cell r="B182" t="str">
            <v>Deferred rate case</v>
          </cell>
          <cell r="C182" t="str">
            <v>AW0136</v>
          </cell>
          <cell r="D182">
            <v>786944.69</v>
          </cell>
        </row>
        <row r="183">
          <cell r="B183" t="str">
            <v>RA-Def Vacation Pay</v>
          </cell>
          <cell r="C183" t="str">
            <v>AWTR/18680101</v>
          </cell>
          <cell r="D183">
            <v>339828.21</v>
          </cell>
        </row>
        <row r="184">
          <cell r="B184" t="str">
            <v>RA-FAS112 Costs</v>
          </cell>
          <cell r="C184" t="str">
            <v>AWTR/18680126</v>
          </cell>
          <cell r="D184">
            <v>61130</v>
          </cell>
        </row>
        <row r="185">
          <cell r="B185" t="str">
            <v>RA-Waste Disposal</v>
          </cell>
          <cell r="C185" t="str">
            <v>AWTR/18680144</v>
          </cell>
          <cell r="D185">
            <v>83333.3</v>
          </cell>
        </row>
        <row r="186">
          <cell r="B186" t="str">
            <v>RA-Other</v>
          </cell>
          <cell r="C186" t="str">
            <v>AWTR/18689900</v>
          </cell>
          <cell r="D186">
            <v>1369920.96</v>
          </cell>
        </row>
        <row r="187">
          <cell r="B187" t="str">
            <v>Other regulatory ass</v>
          </cell>
          <cell r="C187" t="str">
            <v>AW0138</v>
          </cell>
          <cell r="D187">
            <v>1854212.47</v>
          </cell>
        </row>
        <row r="188">
          <cell r="B188" t="str">
            <v>Regulatory assets</v>
          </cell>
          <cell r="C188" t="str">
            <v>AW0122</v>
          </cell>
          <cell r="D188">
            <v>18623409.559999999</v>
          </cell>
        </row>
        <row r="189">
          <cell r="B189" t="str">
            <v>Goodwill</v>
          </cell>
          <cell r="C189" t="str">
            <v>AWTR/12310000</v>
          </cell>
          <cell r="D189">
            <v>21033</v>
          </cell>
        </row>
        <row r="190">
          <cell r="B190" t="str">
            <v>Goodwill</v>
          </cell>
          <cell r="C190" t="str">
            <v>AW0123</v>
          </cell>
          <cell r="D190">
            <v>21033</v>
          </cell>
        </row>
        <row r="191">
          <cell r="B191" t="str">
            <v>LTA-UnamrtDbt-In Rvl</v>
          </cell>
          <cell r="C191" t="str">
            <v>AWTR/18715700</v>
          </cell>
          <cell r="D191">
            <v>101087.02</v>
          </cell>
        </row>
        <row r="192">
          <cell r="B192" t="str">
            <v>Other long-term asse</v>
          </cell>
          <cell r="C192" t="str">
            <v>AW0142</v>
          </cell>
          <cell r="D192">
            <v>101087.02</v>
          </cell>
        </row>
        <row r="193">
          <cell r="B193" t="str">
            <v>Total Regulatory and</v>
          </cell>
          <cell r="C193" t="str">
            <v>AW0110</v>
          </cell>
          <cell r="D193">
            <v>18745529.579999998</v>
          </cell>
        </row>
        <row r="194">
          <cell r="B194" t="str">
            <v>ASSETS</v>
          </cell>
          <cell r="C194" t="str">
            <v>AW017</v>
          </cell>
          <cell r="D194">
            <v>601217476.24000001</v>
          </cell>
        </row>
        <row r="195">
          <cell r="B195" t="str">
            <v>Com Stk-Subs I/C</v>
          </cell>
          <cell r="C195" t="str">
            <v>AWTR/20120000</v>
          </cell>
          <cell r="D195">
            <v>-36568776.5</v>
          </cell>
        </row>
        <row r="196">
          <cell r="B196" t="str">
            <v>Common stock</v>
          </cell>
          <cell r="C196" t="str">
            <v>AW0167</v>
          </cell>
          <cell r="D196">
            <v>-36568776.5</v>
          </cell>
        </row>
        <row r="197">
          <cell r="B197" t="str">
            <v>PIC-Subs Min Int</v>
          </cell>
          <cell r="C197" t="str">
            <v>AWTR/20510000</v>
          </cell>
          <cell r="D197">
            <v>-6330</v>
          </cell>
        </row>
        <row r="198">
          <cell r="B198" t="str">
            <v>PIC-Subs Interco</v>
          </cell>
          <cell r="C198" t="str">
            <v>AWTR/20520000</v>
          </cell>
          <cell r="D198">
            <v>-89110281.010000005</v>
          </cell>
        </row>
        <row r="199">
          <cell r="B199" t="str">
            <v>Paid-in capital</v>
          </cell>
          <cell r="C199" t="str">
            <v>AW0168</v>
          </cell>
          <cell r="D199">
            <v>-89116611.010000005</v>
          </cell>
        </row>
        <row r="200">
          <cell r="B200" t="str">
            <v>R/E at Acq I/C</v>
          </cell>
          <cell r="C200" t="str">
            <v>AWTR/21021000</v>
          </cell>
          <cell r="D200">
            <v>-343498</v>
          </cell>
        </row>
        <row r="201">
          <cell r="B201" t="str">
            <v>R/E Since Acquis</v>
          </cell>
          <cell r="C201" t="str">
            <v>AWTR/21024000</v>
          </cell>
          <cell r="D201">
            <v>-55261267.130000003</v>
          </cell>
        </row>
        <row r="202">
          <cell r="B202" t="str">
            <v>Retained earnings</v>
          </cell>
          <cell r="C202" t="str">
            <v>AW0169</v>
          </cell>
          <cell r="D202">
            <v>-55604765.130000003</v>
          </cell>
        </row>
        <row r="203">
          <cell r="B203" t="str">
            <v>Total Stockholders'</v>
          </cell>
          <cell r="C203" t="str">
            <v>AW0124</v>
          </cell>
          <cell r="D203">
            <v>-181290152.63999999</v>
          </cell>
        </row>
        <row r="204">
          <cell r="B204" t="str">
            <v>Total Equity</v>
          </cell>
          <cell r="C204" t="str">
            <v>AW0151</v>
          </cell>
          <cell r="D204">
            <v>-181290152.63999999</v>
          </cell>
        </row>
        <row r="205">
          <cell r="B205" t="str">
            <v>Bonds</v>
          </cell>
          <cell r="C205" t="str">
            <v>AWTR/22110000</v>
          </cell>
          <cell r="D205">
            <v>-23500000</v>
          </cell>
        </row>
        <row r="206">
          <cell r="B206" t="str">
            <v>Debt Disct-Inside</v>
          </cell>
          <cell r="C206" t="str">
            <v>AWTR/22110400</v>
          </cell>
          <cell r="D206">
            <v>41430.74</v>
          </cell>
        </row>
        <row r="207">
          <cell r="B207" t="str">
            <v>Bonds-Interco</v>
          </cell>
          <cell r="C207" t="str">
            <v>AWTR/22115000</v>
          </cell>
          <cell r="D207">
            <v>-177249000</v>
          </cell>
        </row>
        <row r="208">
          <cell r="B208" t="str">
            <v>Long-term debt</v>
          </cell>
          <cell r="C208" t="str">
            <v>AW0172</v>
          </cell>
          <cell r="D208">
            <v>-200707569.25999999</v>
          </cell>
        </row>
        <row r="209">
          <cell r="B209" t="str">
            <v>Pref Stk-Redeemable</v>
          </cell>
          <cell r="C209" t="str">
            <v>AWTR/21510000</v>
          </cell>
          <cell r="D209">
            <v>-2250000</v>
          </cell>
        </row>
        <row r="210">
          <cell r="B210" t="str">
            <v>Redeemable preferred</v>
          </cell>
          <cell r="C210" t="str">
            <v>AW0173</v>
          </cell>
          <cell r="D210">
            <v>-2250000</v>
          </cell>
        </row>
        <row r="211">
          <cell r="B211" t="str">
            <v>Total Long-term debt</v>
          </cell>
          <cell r="C211" t="str">
            <v>AW0153</v>
          </cell>
          <cell r="D211">
            <v>-202957569.25999999</v>
          </cell>
        </row>
        <row r="212">
          <cell r="B212" t="str">
            <v>Total Capitalization</v>
          </cell>
          <cell r="C212" t="str">
            <v>AW0146</v>
          </cell>
          <cell r="D212">
            <v>-384247721.89999998</v>
          </cell>
        </row>
        <row r="213">
          <cell r="B213" t="str">
            <v>IHC Bank</v>
          </cell>
          <cell r="C213" t="str">
            <v>AWTR/23121000</v>
          </cell>
          <cell r="D213">
            <v>-22799458.789999999</v>
          </cell>
        </row>
        <row r="214">
          <cell r="B214" t="str">
            <v>IHC Clear Out Pymt</v>
          </cell>
          <cell r="C214" t="str">
            <v>AWTR/23121001</v>
          </cell>
          <cell r="D214">
            <v>55487.57</v>
          </cell>
        </row>
        <row r="215">
          <cell r="B215" t="str">
            <v>IHC Payment Clr</v>
          </cell>
          <cell r="C215" t="str">
            <v>AWTR/23121003</v>
          </cell>
          <cell r="D215">
            <v>3149017.5</v>
          </cell>
        </row>
        <row r="216">
          <cell r="B216" t="str">
            <v>In-House Cash Center</v>
          </cell>
          <cell r="C216" t="str">
            <v>AW01186</v>
          </cell>
          <cell r="D216">
            <v>-19594953.719999999</v>
          </cell>
        </row>
        <row r="217">
          <cell r="B217" t="str">
            <v>Short-term debt</v>
          </cell>
          <cell r="C217" t="str">
            <v>AW0154</v>
          </cell>
          <cell r="D217">
            <v>-19594953.719999999</v>
          </cell>
        </row>
        <row r="218">
          <cell r="B218" t="str">
            <v>A/P-Recon Acct</v>
          </cell>
          <cell r="C218" t="str">
            <v>AWTR/23410000</v>
          </cell>
          <cell r="D218">
            <v>-1902577.64</v>
          </cell>
        </row>
        <row r="219">
          <cell r="B219" t="str">
            <v>A/P I/C-Recon</v>
          </cell>
          <cell r="C219" t="str">
            <v>AWTR/23410100</v>
          </cell>
          <cell r="D219">
            <v>-180052.07</v>
          </cell>
        </row>
        <row r="220">
          <cell r="B220" t="str">
            <v>PCard Distributed</v>
          </cell>
          <cell r="C220" t="str">
            <v>AWTR/23411001</v>
          </cell>
          <cell r="D220">
            <v>-20205.2</v>
          </cell>
        </row>
        <row r="221">
          <cell r="B221" t="str">
            <v>A/P-Contrctd Svc</v>
          </cell>
          <cell r="C221" t="str">
            <v>AWTR/23412200</v>
          </cell>
          <cell r="D221">
            <v>-4176.41</v>
          </cell>
        </row>
        <row r="222">
          <cell r="B222" t="str">
            <v>A/P-Wrkbasket Accrl</v>
          </cell>
          <cell r="C222" t="str">
            <v>AWTR/23430600</v>
          </cell>
          <cell r="D222">
            <v>-81540.960000000006</v>
          </cell>
        </row>
        <row r="223">
          <cell r="B223" t="str">
            <v>A/P-Pcard Accrual</v>
          </cell>
          <cell r="C223" t="str">
            <v>AWTR/23430700</v>
          </cell>
          <cell r="D223">
            <v>-63278.3</v>
          </cell>
        </row>
        <row r="224">
          <cell r="B224" t="str">
            <v>A/P-Misc Global</v>
          </cell>
          <cell r="C224" t="str">
            <v>AWTR/23431000</v>
          </cell>
          <cell r="D224">
            <v>-92184.52</v>
          </cell>
        </row>
        <row r="225">
          <cell r="B225" t="str">
            <v>A/P-Proj Cost Accrl</v>
          </cell>
          <cell r="C225" t="str">
            <v>AWTR/23435000</v>
          </cell>
          <cell r="D225">
            <v>-1474672.05</v>
          </cell>
        </row>
        <row r="226">
          <cell r="B226" t="str">
            <v>A/P-GRIR CapSvc</v>
          </cell>
          <cell r="C226" t="str">
            <v>AWTR/23436000</v>
          </cell>
          <cell r="D226">
            <v>-94263.34</v>
          </cell>
        </row>
        <row r="227">
          <cell r="B227" t="str">
            <v>Accounts payable ext</v>
          </cell>
          <cell r="C227" t="str">
            <v>AW0180</v>
          </cell>
          <cell r="D227">
            <v>-3912950.49</v>
          </cell>
        </row>
        <row r="228">
          <cell r="B228" t="str">
            <v>A/P Assoc Co</v>
          </cell>
          <cell r="C228" t="str">
            <v>AWTR/23510000</v>
          </cell>
          <cell r="D228">
            <v>-467672.05</v>
          </cell>
        </row>
        <row r="229">
          <cell r="B229" t="str">
            <v>A/P Assoc Co-SCoBill</v>
          </cell>
          <cell r="C229" t="str">
            <v>AWTR/23520000</v>
          </cell>
          <cell r="D229">
            <v>868992.51</v>
          </cell>
        </row>
        <row r="230">
          <cell r="B230" t="str">
            <v>A/P Assoc Co-SCoBill</v>
          </cell>
          <cell r="C230" t="str">
            <v>AWTR/23520001</v>
          </cell>
          <cell r="D230">
            <v>-1264810.8899999999</v>
          </cell>
        </row>
        <row r="231">
          <cell r="B231" t="str">
            <v>I/C System Clearing</v>
          </cell>
          <cell r="C231" t="str">
            <v>AWTR/23599999</v>
          </cell>
          <cell r="D231">
            <v>974476.95</v>
          </cell>
        </row>
        <row r="232">
          <cell r="B232" t="str">
            <v>Accounts payable ass</v>
          </cell>
          <cell r="C232" t="str">
            <v>AW0181</v>
          </cell>
          <cell r="D232">
            <v>110986.52</v>
          </cell>
        </row>
        <row r="233">
          <cell r="B233" t="str">
            <v>Accounts payable</v>
          </cell>
          <cell r="C233" t="str">
            <v>AW0156</v>
          </cell>
          <cell r="D233">
            <v>-3801963.97</v>
          </cell>
        </row>
        <row r="234">
          <cell r="B234" t="str">
            <v>Accr FIT-Current Yr</v>
          </cell>
          <cell r="C234" t="str">
            <v>AWTR/23621000</v>
          </cell>
          <cell r="D234">
            <v>2172625.0699999998</v>
          </cell>
        </row>
        <row r="235">
          <cell r="B235" t="str">
            <v>Accr FIT-Prior Yrs</v>
          </cell>
          <cell r="C235" t="str">
            <v>AWTR/23622000</v>
          </cell>
          <cell r="D235">
            <v>-1411197.14</v>
          </cell>
        </row>
        <row r="236">
          <cell r="B236" t="str">
            <v>Accrued federal inco</v>
          </cell>
          <cell r="C236" t="str">
            <v>AW0182</v>
          </cell>
          <cell r="D236">
            <v>761427.93</v>
          </cell>
        </row>
        <row r="237">
          <cell r="B237" t="str">
            <v>Accr SIT-Current Yr</v>
          </cell>
          <cell r="C237" t="str">
            <v>AWTR/23631000</v>
          </cell>
          <cell r="D237">
            <v>73939.39</v>
          </cell>
        </row>
        <row r="238">
          <cell r="B238" t="str">
            <v>Accr SIT-Prior Yrs</v>
          </cell>
          <cell r="C238" t="str">
            <v>AWTR/23632000</v>
          </cell>
          <cell r="D238">
            <v>138957.68</v>
          </cell>
        </row>
        <row r="239">
          <cell r="B239" t="str">
            <v>Accrued state income</v>
          </cell>
          <cell r="C239" t="str">
            <v>AW0183</v>
          </cell>
          <cell r="D239">
            <v>212897.07</v>
          </cell>
        </row>
        <row r="240">
          <cell r="B240" t="str">
            <v>Accr Tax-FICA</v>
          </cell>
          <cell r="C240" t="str">
            <v>AWTR/23652100</v>
          </cell>
          <cell r="D240">
            <v>-62749.94</v>
          </cell>
        </row>
        <row r="241">
          <cell r="B241" t="str">
            <v>Accr Tax-Property</v>
          </cell>
          <cell r="C241" t="str">
            <v>AWTR/23653000</v>
          </cell>
          <cell r="D241">
            <v>-4541893.96</v>
          </cell>
        </row>
        <row r="242">
          <cell r="B242" t="str">
            <v>Accr Tax-Use Tax</v>
          </cell>
          <cell r="C242" t="str">
            <v>AWTR/23654000</v>
          </cell>
          <cell r="D242">
            <v>-15320.45</v>
          </cell>
        </row>
        <row r="243">
          <cell r="B243" t="str">
            <v>Other accrued taxes</v>
          </cell>
          <cell r="C243" t="str">
            <v>AW0184</v>
          </cell>
          <cell r="D243">
            <v>-4619964.3499999996</v>
          </cell>
        </row>
        <row r="244">
          <cell r="B244" t="str">
            <v>Taxes accrued, inclu</v>
          </cell>
          <cell r="C244" t="str">
            <v>AW0157</v>
          </cell>
          <cell r="D244">
            <v>-3645639.35</v>
          </cell>
        </row>
        <row r="245">
          <cell r="B245" t="str">
            <v>Accr Int-LTD</v>
          </cell>
          <cell r="C245" t="str">
            <v>AWTR/23720000</v>
          </cell>
          <cell r="D245">
            <v>-311872.09000000003</v>
          </cell>
        </row>
        <row r="246">
          <cell r="B246" t="str">
            <v>Accr Int-LTD I/C</v>
          </cell>
          <cell r="C246" t="str">
            <v>AWTR/23730000</v>
          </cell>
          <cell r="D246">
            <v>-1769901.74</v>
          </cell>
        </row>
        <row r="247">
          <cell r="B247" t="str">
            <v>Accr Int-Rdm PrefDiv</v>
          </cell>
          <cell r="C247" t="str">
            <v>AWTR/23740000</v>
          </cell>
          <cell r="D247">
            <v>-15881.25</v>
          </cell>
        </row>
        <row r="248">
          <cell r="B248" t="str">
            <v>Interest accrued</v>
          </cell>
          <cell r="C248" t="str">
            <v>AW0158</v>
          </cell>
          <cell r="D248">
            <v>-2097655.08</v>
          </cell>
        </row>
        <row r="249">
          <cell r="B249" t="str">
            <v>Accr Vacation Pay</v>
          </cell>
          <cell r="C249" t="str">
            <v>AWTR/24120000</v>
          </cell>
          <cell r="D249">
            <v>-339828.21</v>
          </cell>
        </row>
        <row r="250">
          <cell r="B250" t="str">
            <v>Accr Power</v>
          </cell>
          <cell r="C250" t="str">
            <v>AWTR/24120200</v>
          </cell>
          <cell r="D250">
            <v>-123120.45</v>
          </cell>
        </row>
        <row r="251">
          <cell r="B251" t="str">
            <v>Accr Legal</v>
          </cell>
          <cell r="C251" t="str">
            <v>AWTR/24120300</v>
          </cell>
          <cell r="D251">
            <v>-11904.82</v>
          </cell>
        </row>
        <row r="252">
          <cell r="B252" t="str">
            <v>Accr Wages</v>
          </cell>
          <cell r="C252" t="str">
            <v>AWTR/24120600</v>
          </cell>
          <cell r="D252">
            <v>-349580.46</v>
          </cell>
        </row>
        <row r="253">
          <cell r="B253" t="str">
            <v>Accr Insurance</v>
          </cell>
          <cell r="C253" t="str">
            <v>AWTR/24120700</v>
          </cell>
          <cell r="D253">
            <v>-206423.49</v>
          </cell>
        </row>
        <row r="254">
          <cell r="B254" t="str">
            <v>Accr Insur Retro Adj</v>
          </cell>
          <cell r="C254" t="str">
            <v>AWTR/24120710</v>
          </cell>
          <cell r="D254">
            <v>-315919.26</v>
          </cell>
        </row>
        <row r="255">
          <cell r="B255" t="str">
            <v>Accr Insur Unfunded</v>
          </cell>
          <cell r="C255" t="str">
            <v>AWTR/24120720</v>
          </cell>
          <cell r="D255">
            <v>-106792.73</v>
          </cell>
        </row>
        <row r="256">
          <cell r="B256" t="str">
            <v>Accr Waste Disposal</v>
          </cell>
          <cell r="C256" t="str">
            <v>AWTR/24121000</v>
          </cell>
          <cell r="D256">
            <v>-97500</v>
          </cell>
        </row>
        <row r="257">
          <cell r="B257" t="str">
            <v>Accr Retiree Medical</v>
          </cell>
          <cell r="C257" t="str">
            <v>AWTR/24121100</v>
          </cell>
          <cell r="D257">
            <v>-20000</v>
          </cell>
        </row>
        <row r="258">
          <cell r="B258" t="str">
            <v>Accr DCP Contrib</v>
          </cell>
          <cell r="C258" t="str">
            <v>AWTR/24121200</v>
          </cell>
          <cell r="D258">
            <v>-9371.06</v>
          </cell>
        </row>
        <row r="259">
          <cell r="B259" t="str">
            <v>Accr Bank Fees</v>
          </cell>
          <cell r="C259" t="str">
            <v>AWTR/24121400</v>
          </cell>
          <cell r="D259">
            <v>-24683.66</v>
          </cell>
        </row>
        <row r="260">
          <cell r="B260" t="str">
            <v>Accr RefRates Und Bd</v>
          </cell>
          <cell r="C260" t="str">
            <v>AWTR/24122500</v>
          </cell>
          <cell r="D260">
            <v>-4.9400000000000004</v>
          </cell>
        </row>
        <row r="261">
          <cell r="B261" t="str">
            <v>Accr Emp 401k Match</v>
          </cell>
          <cell r="C261" t="str">
            <v>AWTR/24122700</v>
          </cell>
          <cell r="D261">
            <v>-7753.37</v>
          </cell>
        </row>
        <row r="262">
          <cell r="B262" t="str">
            <v>Accr Incentive Plan</v>
          </cell>
          <cell r="C262" t="str">
            <v>AWTR/24123000</v>
          </cell>
          <cell r="D262">
            <v>-512687.47</v>
          </cell>
        </row>
        <row r="263">
          <cell r="B263" t="str">
            <v>Misc Deposits Pay</v>
          </cell>
          <cell r="C263" t="str">
            <v>AWTR/24126000</v>
          </cell>
          <cell r="D263">
            <v>-82826.03</v>
          </cell>
        </row>
        <row r="264">
          <cell r="B264" t="str">
            <v>Accr Paving</v>
          </cell>
          <cell r="C264" t="str">
            <v>AWTR/24126200</v>
          </cell>
          <cell r="D264">
            <v>-100746.67</v>
          </cell>
        </row>
        <row r="265">
          <cell r="B265" t="str">
            <v>Unclaimed Cust Crdts</v>
          </cell>
          <cell r="C265" t="str">
            <v>AWTR/24133000</v>
          </cell>
          <cell r="D265">
            <v>-4005.52</v>
          </cell>
        </row>
        <row r="266">
          <cell r="B266" t="str">
            <v>Unclaimed A/P Checks</v>
          </cell>
          <cell r="C266" t="str">
            <v>AWTR/24133200</v>
          </cell>
          <cell r="D266">
            <v>-2794.84</v>
          </cell>
        </row>
        <row r="267">
          <cell r="B267" t="str">
            <v>WH PR-ESPP</v>
          </cell>
          <cell r="C267" t="str">
            <v>AWTR/24142014</v>
          </cell>
          <cell r="D267">
            <v>-5629.33</v>
          </cell>
        </row>
        <row r="268">
          <cell r="B268" t="str">
            <v>GRIR-Stock E - Mat</v>
          </cell>
          <cell r="C268" t="str">
            <v>AWTR/24161000</v>
          </cell>
          <cell r="D268">
            <v>-2059.85</v>
          </cell>
        </row>
        <row r="269">
          <cell r="B269" t="str">
            <v>GRIR-Stock C - Chem</v>
          </cell>
          <cell r="C269" t="str">
            <v>AWTR/24163000</v>
          </cell>
          <cell r="D269">
            <v>-50831.67</v>
          </cell>
        </row>
        <row r="270">
          <cell r="B270" t="str">
            <v>GRIR-Non-inventory</v>
          </cell>
          <cell r="C270" t="str">
            <v>AWTR/24164000</v>
          </cell>
          <cell r="D270">
            <v>-239486.63</v>
          </cell>
        </row>
        <row r="271">
          <cell r="B271" t="str">
            <v>CFO Cust Pledged</v>
          </cell>
          <cell r="C271" t="str">
            <v>AWTR/24171006</v>
          </cell>
          <cell r="D271">
            <v>-50</v>
          </cell>
        </row>
        <row r="272">
          <cell r="B272" t="str">
            <v>CFO MC/Swr Rev/Cash</v>
          </cell>
          <cell r="C272" t="str">
            <v>AWTR/24171011</v>
          </cell>
          <cell r="D272">
            <v>-7343.88</v>
          </cell>
        </row>
        <row r="273">
          <cell r="B273" t="str">
            <v>CFO Sales Tax</v>
          </cell>
          <cell r="C273" t="str">
            <v>AWTR/24172000</v>
          </cell>
          <cell r="D273">
            <v>5633712.8399999999</v>
          </cell>
        </row>
        <row r="274">
          <cell r="B274" t="str">
            <v>CFO Sales Tax-CIS</v>
          </cell>
          <cell r="C274" t="str">
            <v>AWTR/24172100</v>
          </cell>
          <cell r="D274">
            <v>-5683791.9100000001</v>
          </cell>
        </row>
        <row r="275">
          <cell r="B275" t="str">
            <v>CFO Gr Receipts Tax</v>
          </cell>
          <cell r="C275" t="str">
            <v>AWTR/24173000</v>
          </cell>
          <cell r="D275">
            <v>7289330.4400000004</v>
          </cell>
        </row>
        <row r="276">
          <cell r="B276" t="str">
            <v>CFO GrReceiptsTx-CIS</v>
          </cell>
          <cell r="C276" t="str">
            <v>AWTR/24173100</v>
          </cell>
          <cell r="D276">
            <v>-7949498.7300000004</v>
          </cell>
        </row>
        <row r="277">
          <cell r="B277" t="str">
            <v>CFO Municipal Tax</v>
          </cell>
          <cell r="C277" t="str">
            <v>AWTR/24174000</v>
          </cell>
          <cell r="D277">
            <v>9287244.5</v>
          </cell>
        </row>
        <row r="278">
          <cell r="B278" t="str">
            <v>CFO Municipal Tx-CIS</v>
          </cell>
          <cell r="C278" t="str">
            <v>AWTR/24174100</v>
          </cell>
          <cell r="D278">
            <v>-9516369.0099999998</v>
          </cell>
        </row>
        <row r="279">
          <cell r="B279" t="str">
            <v>Other CurrLiab/Tax</v>
          </cell>
          <cell r="C279" t="str">
            <v>AWTR/24199800</v>
          </cell>
          <cell r="D279">
            <v>-35977.57</v>
          </cell>
        </row>
        <row r="280">
          <cell r="B280" t="str">
            <v>Adv Constr-Current</v>
          </cell>
          <cell r="C280" t="str">
            <v>AWTR/25299900</v>
          </cell>
          <cell r="D280">
            <v>-1099000</v>
          </cell>
        </row>
        <row r="281">
          <cell r="B281" t="str">
            <v>Other current liabil</v>
          </cell>
          <cell r="C281" t="str">
            <v>AW0159</v>
          </cell>
          <cell r="D281">
            <v>-4695693.78</v>
          </cell>
        </row>
        <row r="282">
          <cell r="B282" t="str">
            <v>Total Current Liabil</v>
          </cell>
          <cell r="C282" t="str">
            <v>AW0147</v>
          </cell>
          <cell r="D282">
            <v>-33835905.899999999</v>
          </cell>
        </row>
        <row r="283">
          <cell r="B283" t="str">
            <v>Adv Constr-NT Mains</v>
          </cell>
          <cell r="C283" t="str">
            <v>AWTR/25211000</v>
          </cell>
          <cell r="D283">
            <v>-216964.9</v>
          </cell>
        </row>
        <row r="284">
          <cell r="B284" t="str">
            <v>Adv Constr-NT ExtDep</v>
          </cell>
          <cell r="C284" t="str">
            <v>AWTR/25212000</v>
          </cell>
          <cell r="D284">
            <v>-11629295.07</v>
          </cell>
        </row>
        <row r="285">
          <cell r="B285" t="str">
            <v>Adv Constr-NT WIP</v>
          </cell>
          <cell r="C285" t="str">
            <v>AWTR/25217000</v>
          </cell>
          <cell r="D285">
            <v>-1448538</v>
          </cell>
        </row>
        <row r="286">
          <cell r="B286" t="str">
            <v>Adv Constr-Rcls Curr</v>
          </cell>
          <cell r="C286" t="str">
            <v>AWTR/25280000</v>
          </cell>
          <cell r="D286">
            <v>1099000</v>
          </cell>
        </row>
        <row r="287">
          <cell r="B287" t="str">
            <v>Customer Advances fo</v>
          </cell>
          <cell r="C287" t="str">
            <v>AW0160</v>
          </cell>
          <cell r="D287">
            <v>-12195797.970000001</v>
          </cell>
        </row>
        <row r="288">
          <cell r="B288" t="str">
            <v>Def FIT LiabNormProp</v>
          </cell>
          <cell r="C288" t="str">
            <v>AWTR/25310000</v>
          </cell>
          <cell r="D288">
            <v>-11936</v>
          </cell>
        </row>
        <row r="289">
          <cell r="B289" t="str">
            <v>Def FIT Liab-Other</v>
          </cell>
          <cell r="C289" t="str">
            <v>AWTR/25311000</v>
          </cell>
          <cell r="D289">
            <v>-72555728.090000004</v>
          </cell>
        </row>
        <row r="290">
          <cell r="B290" t="str">
            <v>Federal Deferred inc</v>
          </cell>
          <cell r="C290" t="str">
            <v>AW0187</v>
          </cell>
          <cell r="D290">
            <v>-72567664.090000004</v>
          </cell>
        </row>
        <row r="291">
          <cell r="B291" t="str">
            <v>Def SIT Liab-Other</v>
          </cell>
          <cell r="C291" t="str">
            <v>AWTR/25321000</v>
          </cell>
          <cell r="D291">
            <v>-10159631.140000001</v>
          </cell>
        </row>
        <row r="292">
          <cell r="B292" t="str">
            <v>State Deferred incom</v>
          </cell>
          <cell r="C292" t="str">
            <v>AW0188</v>
          </cell>
          <cell r="D292">
            <v>-10159631.140000001</v>
          </cell>
        </row>
        <row r="293">
          <cell r="B293" t="str">
            <v>Deferred income taxe</v>
          </cell>
          <cell r="C293" t="str">
            <v>AW0161</v>
          </cell>
          <cell r="D293">
            <v>-82727295.230000004</v>
          </cell>
        </row>
        <row r="294">
          <cell r="B294" t="str">
            <v>Unamort ITC-3%</v>
          </cell>
          <cell r="C294" t="str">
            <v>AWTR/25510100</v>
          </cell>
          <cell r="D294">
            <v>-32957.61</v>
          </cell>
        </row>
        <row r="295">
          <cell r="B295" t="str">
            <v>Unamort ITC-4%</v>
          </cell>
          <cell r="C295" t="str">
            <v>AWTR/25510200</v>
          </cell>
          <cell r="D295">
            <v>-4413.8500000000004</v>
          </cell>
        </row>
        <row r="296">
          <cell r="B296" t="str">
            <v>Unamort ITC-10%</v>
          </cell>
          <cell r="C296" t="str">
            <v>AWTR/25510300</v>
          </cell>
          <cell r="D296">
            <v>-417266.63</v>
          </cell>
        </row>
        <row r="297">
          <cell r="B297" t="str">
            <v>Deferred investment</v>
          </cell>
          <cell r="C297" t="str">
            <v>AW0162</v>
          </cell>
          <cell r="D297">
            <v>-454638.09</v>
          </cell>
        </row>
        <row r="298">
          <cell r="B298" t="str">
            <v>RL-Cost of Removal</v>
          </cell>
          <cell r="C298" t="str">
            <v>AWTR/25700000</v>
          </cell>
          <cell r="D298">
            <v>-20466956.68</v>
          </cell>
        </row>
        <row r="299">
          <cell r="B299" t="str">
            <v>RL-COR RWIP</v>
          </cell>
          <cell r="C299" t="str">
            <v>AWTR/25710000</v>
          </cell>
          <cell r="D299">
            <v>2617972.83</v>
          </cell>
        </row>
        <row r="300">
          <cell r="B300" t="str">
            <v>Reg liability - cost</v>
          </cell>
          <cell r="C300" t="str">
            <v>AW0189</v>
          </cell>
          <cell r="D300">
            <v>-17848983.850000001</v>
          </cell>
        </row>
        <row r="301">
          <cell r="B301" t="str">
            <v>RL-ITRR-ExcDefDprFIT</v>
          </cell>
          <cell r="C301" t="str">
            <v>AWTR/25621200</v>
          </cell>
          <cell r="D301">
            <v>-158370.19</v>
          </cell>
        </row>
        <row r="302">
          <cell r="B302" t="str">
            <v>RL-ITRR-Deficit Def</v>
          </cell>
          <cell r="C302" t="str">
            <v>AWTR/25622000</v>
          </cell>
          <cell r="D302">
            <v>30825.84</v>
          </cell>
        </row>
        <row r="303">
          <cell r="B303" t="str">
            <v>RL-ITRR-ExcDefDpSIT</v>
          </cell>
          <cell r="C303" t="str">
            <v>AWTR/25623200</v>
          </cell>
          <cell r="D303">
            <v>-1179724.9099999999</v>
          </cell>
        </row>
        <row r="304">
          <cell r="B304" t="str">
            <v>RL-ITRR-ITC GrUp3%</v>
          </cell>
          <cell r="C304" t="str">
            <v>AWTR/25626000</v>
          </cell>
          <cell r="D304">
            <v>-22328.75</v>
          </cell>
        </row>
        <row r="305">
          <cell r="B305" t="str">
            <v>RL-ITRR-ITC GrUp4%</v>
          </cell>
          <cell r="C305" t="str">
            <v>AWTR/25626100</v>
          </cell>
          <cell r="D305">
            <v>-2988.81</v>
          </cell>
        </row>
        <row r="306">
          <cell r="B306" t="str">
            <v>RL-ITRR-ITC GrUp10%</v>
          </cell>
          <cell r="C306" t="str">
            <v>AWTR/25626200</v>
          </cell>
          <cell r="D306">
            <v>-229886.3</v>
          </cell>
        </row>
        <row r="307">
          <cell r="B307" t="str">
            <v>Other regulatory lia</v>
          </cell>
          <cell r="C307" t="str">
            <v>AW0190</v>
          </cell>
          <cell r="D307">
            <v>-1562473.12</v>
          </cell>
        </row>
        <row r="308">
          <cell r="B308" t="str">
            <v>Regulatory liabiliti</v>
          </cell>
          <cell r="C308" t="str">
            <v>AW0163</v>
          </cell>
          <cell r="D308">
            <v>-19411456.969999999</v>
          </cell>
        </row>
        <row r="309">
          <cell r="B309" t="str">
            <v>Accr Pension Exp</v>
          </cell>
          <cell r="C309" t="str">
            <v>AWTR/26212000</v>
          </cell>
          <cell r="D309">
            <v>1921259.8</v>
          </cell>
        </row>
        <row r="310">
          <cell r="B310" t="str">
            <v>Accrued pension expe</v>
          </cell>
          <cell r="C310" t="str">
            <v>AW0164</v>
          </cell>
          <cell r="D310">
            <v>1921259.8</v>
          </cell>
        </row>
        <row r="311">
          <cell r="B311" t="str">
            <v>Accr OPEB</v>
          </cell>
          <cell r="C311" t="str">
            <v>AWTR/26221000</v>
          </cell>
          <cell r="D311">
            <v>-215874.34</v>
          </cell>
        </row>
        <row r="312">
          <cell r="B312" t="str">
            <v>Accr OPEB MedSubs</v>
          </cell>
          <cell r="C312" t="str">
            <v>AWTR/26221500</v>
          </cell>
          <cell r="D312">
            <v>-484785.15</v>
          </cell>
        </row>
        <row r="313">
          <cell r="B313" t="str">
            <v>Accrued postretireme</v>
          </cell>
          <cell r="C313" t="str">
            <v>AW0165</v>
          </cell>
          <cell r="D313">
            <v>-700659.49</v>
          </cell>
        </row>
        <row r="314">
          <cell r="B314" t="str">
            <v>FIN 48 Reserve-Fed</v>
          </cell>
          <cell r="C314" t="str">
            <v>AWTR/26580000</v>
          </cell>
          <cell r="D314">
            <v>-18307.77</v>
          </cell>
        </row>
        <row r="315">
          <cell r="B315" t="str">
            <v>FIN 48 Reserve-State</v>
          </cell>
          <cell r="C315" t="str">
            <v>AWTR/26581000</v>
          </cell>
          <cell r="D315">
            <v>-135634.92000000001</v>
          </cell>
        </row>
        <row r="316">
          <cell r="B316" t="str">
            <v>Other tax liabilitie</v>
          </cell>
          <cell r="C316" t="str">
            <v>AW0192</v>
          </cell>
          <cell r="D316">
            <v>-153942.69</v>
          </cell>
        </row>
        <row r="317">
          <cell r="B317" t="str">
            <v>Def FAS 112 Costs</v>
          </cell>
          <cell r="C317" t="str">
            <v>AWTR/26281300</v>
          </cell>
          <cell r="D317">
            <v>-61130</v>
          </cell>
        </row>
        <row r="318">
          <cell r="B318" t="str">
            <v>Accr Dividend Equiv</v>
          </cell>
          <cell r="C318" t="str">
            <v>AWTR/26281500</v>
          </cell>
          <cell r="D318">
            <v>-7156</v>
          </cell>
        </row>
        <row r="319">
          <cell r="B319" t="str">
            <v>Other long-term liab</v>
          </cell>
          <cell r="C319" t="str">
            <v>AW0193</v>
          </cell>
          <cell r="D319">
            <v>-68286</v>
          </cell>
        </row>
        <row r="320">
          <cell r="B320" t="str">
            <v>Other Deferred Credi</v>
          </cell>
          <cell r="C320" t="str">
            <v>AW0166</v>
          </cell>
          <cell r="D320">
            <v>-222228.69</v>
          </cell>
        </row>
        <row r="321">
          <cell r="B321" t="str">
            <v>Regulatory and other</v>
          </cell>
          <cell r="C321" t="str">
            <v>AW0148</v>
          </cell>
          <cell r="D321">
            <v>-113790816.64</v>
          </cell>
        </row>
        <row r="322">
          <cell r="B322" t="str">
            <v>CIAC-NT Mains</v>
          </cell>
          <cell r="C322" t="str">
            <v>AWTR/27111000</v>
          </cell>
          <cell r="D322">
            <v>-23041684.969999999</v>
          </cell>
        </row>
        <row r="323">
          <cell r="B323" t="str">
            <v>CIAC-NT Ext Dep</v>
          </cell>
          <cell r="C323" t="str">
            <v>AWTR/27112000</v>
          </cell>
          <cell r="D323">
            <v>-15976278.6</v>
          </cell>
        </row>
        <row r="324">
          <cell r="B324" t="str">
            <v>CIAC-NT Svcs</v>
          </cell>
          <cell r="C324" t="str">
            <v>AWTR/27113000</v>
          </cell>
          <cell r="D324">
            <v>-9743850.8900000006</v>
          </cell>
        </row>
        <row r="325">
          <cell r="B325" t="str">
            <v>CIAC-NT Meters</v>
          </cell>
          <cell r="C325" t="str">
            <v>AWTR/27114000</v>
          </cell>
          <cell r="D325">
            <v>-15434829.220000001</v>
          </cell>
        </row>
        <row r="326">
          <cell r="B326" t="str">
            <v>CIAC-NT Hydrants</v>
          </cell>
          <cell r="C326" t="str">
            <v>AWTR/27115000</v>
          </cell>
          <cell r="D326">
            <v>-2573115.59</v>
          </cell>
        </row>
        <row r="327">
          <cell r="B327" t="str">
            <v>CIAC-NT Other</v>
          </cell>
          <cell r="C327" t="str">
            <v>AWTR/27116000</v>
          </cell>
          <cell r="D327">
            <v>-5019076.66</v>
          </cell>
        </row>
        <row r="328">
          <cell r="B328" t="str">
            <v>CIAC-NT WIP</v>
          </cell>
          <cell r="C328" t="str">
            <v>AWTR/27117000</v>
          </cell>
          <cell r="D328">
            <v>-5338675.18</v>
          </cell>
        </row>
        <row r="329">
          <cell r="B329" t="str">
            <v>CIAC-NT NUP Property</v>
          </cell>
          <cell r="C329" t="str">
            <v>AWTR/27118000</v>
          </cell>
          <cell r="D329">
            <v>-249724.86</v>
          </cell>
        </row>
        <row r="330">
          <cell r="B330" t="str">
            <v>CIAC-Tax Mains</v>
          </cell>
          <cell r="C330" t="str">
            <v>AWTR/27121000</v>
          </cell>
          <cell r="D330">
            <v>-1998493.38</v>
          </cell>
        </row>
        <row r="331">
          <cell r="B331" t="str">
            <v>CIAC-Tax Ext Dep</v>
          </cell>
          <cell r="C331" t="str">
            <v>AWTR/27122000</v>
          </cell>
          <cell r="D331">
            <v>-766585.92</v>
          </cell>
        </row>
        <row r="332">
          <cell r="B332" t="str">
            <v>CIAC-Tax Svcs</v>
          </cell>
          <cell r="C332" t="str">
            <v>AWTR/27123000</v>
          </cell>
          <cell r="D332">
            <v>-8344760.4500000002</v>
          </cell>
        </row>
        <row r="333">
          <cell r="B333" t="str">
            <v>CIAC-Tax Meters</v>
          </cell>
          <cell r="C333" t="str">
            <v>AWTR/27124000</v>
          </cell>
          <cell r="D333">
            <v>-3299.01</v>
          </cell>
        </row>
        <row r="334">
          <cell r="B334" t="str">
            <v>CIAC-Tax Hydrants</v>
          </cell>
          <cell r="C334" t="str">
            <v>AWTR/27125000</v>
          </cell>
          <cell r="D334">
            <v>-487486.5</v>
          </cell>
        </row>
        <row r="335">
          <cell r="B335" t="str">
            <v>CIAC-Tax Other</v>
          </cell>
          <cell r="C335" t="str">
            <v>AWTR/27126000</v>
          </cell>
          <cell r="D335">
            <v>-430476.18</v>
          </cell>
        </row>
        <row r="336">
          <cell r="B336" t="str">
            <v>CIAC-Tax WIP</v>
          </cell>
          <cell r="C336" t="str">
            <v>AWTR/27127000</v>
          </cell>
          <cell r="D336">
            <v>-74697.8</v>
          </cell>
        </row>
        <row r="337">
          <cell r="B337" t="str">
            <v>AccAmort CIAC-Other</v>
          </cell>
          <cell r="C337" t="str">
            <v>AWTR/27206000</v>
          </cell>
          <cell r="D337">
            <v>22890010.050000001</v>
          </cell>
        </row>
        <row r="338">
          <cell r="B338" t="str">
            <v>AccAmort CIAC-Tax</v>
          </cell>
          <cell r="C338" t="str">
            <v>AWTR/27210000</v>
          </cell>
          <cell r="D338">
            <v>2778980.83</v>
          </cell>
        </row>
        <row r="339">
          <cell r="B339" t="str">
            <v>Contributions in aid</v>
          </cell>
          <cell r="C339" t="str">
            <v>AW0149</v>
          </cell>
          <cell r="D339">
            <v>-63814044.329999998</v>
          </cell>
        </row>
        <row r="340">
          <cell r="B340" t="str">
            <v>CAPITAL AND LIABILIT</v>
          </cell>
          <cell r="C340" t="str">
            <v>AW016</v>
          </cell>
          <cell r="D340">
            <v>-595688488.76999998</v>
          </cell>
        </row>
        <row r="341">
          <cell r="B341" t="str">
            <v>BALANCE SHEET</v>
          </cell>
          <cell r="C341" t="str">
            <v>AW01183</v>
          </cell>
          <cell r="D341">
            <v>5528987.4699999997</v>
          </cell>
        </row>
        <row r="342">
          <cell r="B342" t="str">
            <v>Standard GAAP</v>
          </cell>
          <cell r="C342" t="str">
            <v>AW01</v>
          </cell>
          <cell r="D342">
            <v>5528987.4699999997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  <sheetName val="Link Out Carlisle"/>
      <sheetName val="Link Out BY"/>
      <sheetName val="2018 KY Constants_Financial Dat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5">
          <cell r="C35" t="str">
            <v>Witness Responsible:   John Wilde</v>
          </cell>
        </row>
      </sheetData>
      <sheetData sheetId="1">
        <row r="21">
          <cell r="F21" t="str">
            <v>W/P - 1-10</v>
          </cell>
        </row>
        <row r="73">
          <cell r="D73" t="str">
            <v>Property Tax</v>
          </cell>
          <cell r="F73" t="str">
            <v>W/P - 5-1</v>
          </cell>
        </row>
      </sheetData>
      <sheetData sheetId="2">
        <row r="1">
          <cell r="A1" t="str">
            <v>Kentucky American Water Company</v>
          </cell>
        </row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B11"/>
          <cell r="C11"/>
          <cell r="D11"/>
          <cell r="E11"/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B14"/>
          <cell r="C14"/>
          <cell r="D14"/>
          <cell r="E14"/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B17"/>
          <cell r="C17"/>
          <cell r="D17"/>
          <cell r="E17"/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B20"/>
          <cell r="C20"/>
          <cell r="D20"/>
          <cell r="E20"/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A22"/>
          <cell r="B22"/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B24"/>
          <cell r="C24"/>
          <cell r="D24"/>
          <cell r="E24"/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B27"/>
          <cell r="C27"/>
          <cell r="D27"/>
          <cell r="E27"/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B31"/>
          <cell r="C31"/>
          <cell r="D31"/>
          <cell r="E31"/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B37"/>
          <cell r="C37"/>
          <cell r="D37"/>
          <cell r="E37"/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B48"/>
          <cell r="C48"/>
          <cell r="D48"/>
          <cell r="E48"/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</row>
        <row r="50">
          <cell r="A50"/>
          <cell r="B50"/>
          <cell r="C50">
            <v>51015000</v>
          </cell>
          <cell r="D50" t="str">
            <v>Purchased Water I/C</v>
          </cell>
          <cell r="E50" t="str">
            <v>610.1</v>
          </cell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</row>
        <row r="51">
          <cell r="A51" t="str">
            <v>P13 Total</v>
          </cell>
          <cell r="B51"/>
          <cell r="C51"/>
          <cell r="D51"/>
          <cell r="E51"/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</row>
        <row r="58">
          <cell r="A58" t="str">
            <v>P14 Total</v>
          </cell>
          <cell r="B58"/>
          <cell r="C58"/>
          <cell r="D58"/>
          <cell r="E58"/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</row>
        <row r="60">
          <cell r="A60" t="str">
            <v>P15 Total</v>
          </cell>
          <cell r="B60"/>
          <cell r="C60"/>
          <cell r="D60"/>
          <cell r="E60"/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</row>
        <row r="63">
          <cell r="A63" t="str">
            <v>P16 Total</v>
          </cell>
          <cell r="B63"/>
          <cell r="C63"/>
          <cell r="D63"/>
          <cell r="E63"/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G78"/>
          <cell r="H78"/>
          <cell r="I78"/>
          <cell r="J78"/>
          <cell r="K78"/>
          <cell r="L78"/>
          <cell r="M78"/>
          <cell r="N78"/>
          <cell r="O78"/>
          <cell r="P78"/>
          <cell r="Q78"/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F100"/>
          <cell r="G100"/>
          <cell r="H100"/>
          <cell r="I100"/>
          <cell r="J100"/>
          <cell r="K100"/>
          <cell r="L100"/>
          <cell r="M100"/>
          <cell r="N100"/>
          <cell r="O100"/>
          <cell r="P100"/>
          <cell r="Q100"/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F103"/>
          <cell r="G103"/>
          <cell r="H103"/>
          <cell r="I103"/>
          <cell r="J103"/>
          <cell r="K103"/>
          <cell r="L103"/>
          <cell r="M103"/>
          <cell r="N103"/>
          <cell r="O103"/>
          <cell r="P103"/>
          <cell r="Q103"/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F112"/>
          <cell r="G112"/>
          <cell r="H112"/>
          <cell r="I112"/>
          <cell r="J112"/>
          <cell r="K112"/>
          <cell r="L112"/>
          <cell r="M112"/>
          <cell r="N112"/>
          <cell r="O112"/>
          <cell r="P112"/>
          <cell r="Q112"/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 t="str">
            <v>P17 Total</v>
          </cell>
          <cell r="B118"/>
          <cell r="C118"/>
          <cell r="D118"/>
          <cell r="E118"/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</row>
        <row r="121">
          <cell r="A121" t="str">
            <v>P18 Total</v>
          </cell>
          <cell r="B121"/>
          <cell r="C121"/>
          <cell r="D121"/>
          <cell r="E121"/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</row>
        <row r="124">
          <cell r="A124" t="str">
            <v>P19 Total</v>
          </cell>
          <cell r="B124"/>
          <cell r="C124"/>
          <cell r="D124"/>
          <cell r="E124"/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</row>
        <row r="128">
          <cell r="A128" t="str">
            <v>P20 Total</v>
          </cell>
          <cell r="B128"/>
          <cell r="C128"/>
          <cell r="D128"/>
          <cell r="E128"/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</row>
        <row r="147">
          <cell r="A147" t="str">
            <v>P21 Total</v>
          </cell>
          <cell r="B147"/>
          <cell r="C147"/>
          <cell r="D147"/>
          <cell r="E147"/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 t="str">
            <v>P22 Total</v>
          </cell>
          <cell r="B178"/>
          <cell r="C178"/>
          <cell r="D178"/>
          <cell r="E178"/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 t="str">
            <v>P23 Total</v>
          </cell>
          <cell r="B197"/>
          <cell r="C197"/>
          <cell r="D197"/>
          <cell r="E197"/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A230" t="str">
            <v>P24 Total</v>
          </cell>
          <cell r="B230"/>
          <cell r="C230"/>
          <cell r="D230"/>
          <cell r="E230"/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 t="str">
            <v>P25 Total</v>
          </cell>
          <cell r="B245"/>
          <cell r="C245"/>
          <cell r="D245"/>
          <cell r="E245"/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</row>
        <row r="254">
          <cell r="A254" t="str">
            <v>P26 Total</v>
          </cell>
          <cell r="B254"/>
          <cell r="C254"/>
          <cell r="D254"/>
          <cell r="E254"/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P27 Total</v>
          </cell>
          <cell r="B276"/>
          <cell r="C276"/>
          <cell r="D276"/>
          <cell r="E276"/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</row>
        <row r="278">
          <cell r="A278" t="str">
            <v>P28 Total</v>
          </cell>
          <cell r="B278"/>
          <cell r="C278"/>
          <cell r="D278"/>
          <cell r="E278"/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 t="str">
            <v>P29 Total</v>
          </cell>
          <cell r="B285"/>
          <cell r="C285"/>
          <cell r="D285"/>
          <cell r="E285"/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 t="str">
            <v>P30 Total</v>
          </cell>
          <cell r="B327"/>
          <cell r="C327"/>
          <cell r="D327"/>
          <cell r="E327"/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P31 Total</v>
          </cell>
          <cell r="B337"/>
          <cell r="C337"/>
          <cell r="D337"/>
          <cell r="E337"/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</row>
        <row r="353">
          <cell r="A353" t="str">
            <v>P32 Total</v>
          </cell>
          <cell r="B353"/>
          <cell r="C353"/>
          <cell r="D353"/>
          <cell r="E353"/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</row>
        <row r="357">
          <cell r="A357" t="str">
            <v>P33 Total</v>
          </cell>
          <cell r="B357"/>
          <cell r="C357"/>
          <cell r="D357"/>
          <cell r="E357"/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</row>
        <row r="364">
          <cell r="A364" t="str">
            <v>P34 Total</v>
          </cell>
          <cell r="B364"/>
          <cell r="C364"/>
          <cell r="D364"/>
          <cell r="E364"/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</row>
        <row r="369">
          <cell r="A369" t="str">
            <v>P35 Total</v>
          </cell>
          <cell r="B369"/>
          <cell r="C369"/>
          <cell r="D369"/>
          <cell r="E369"/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 t="str">
            <v>P36 Total</v>
          </cell>
          <cell r="B380"/>
          <cell r="C380"/>
          <cell r="D380"/>
          <cell r="E380"/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 t="str">
            <v>P37 Total</v>
          </cell>
          <cell r="B404"/>
          <cell r="C404"/>
          <cell r="D404"/>
          <cell r="E404"/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B406"/>
          <cell r="C406"/>
          <cell r="D406"/>
          <cell r="E406"/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B421"/>
          <cell r="C421"/>
          <cell r="D421"/>
          <cell r="E421"/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B426"/>
          <cell r="C426"/>
          <cell r="D426"/>
          <cell r="E426"/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B431"/>
          <cell r="C431"/>
          <cell r="D431"/>
          <cell r="E431"/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B435"/>
          <cell r="C435"/>
          <cell r="D435"/>
          <cell r="E435"/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B438"/>
          <cell r="C438"/>
          <cell r="D438"/>
          <cell r="E438"/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B441"/>
          <cell r="C441"/>
          <cell r="D441"/>
          <cell r="E441"/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B447"/>
          <cell r="C447"/>
          <cell r="D447"/>
          <cell r="E447"/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B453"/>
          <cell r="C453"/>
          <cell r="D453"/>
          <cell r="E453"/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B458"/>
          <cell r="C458"/>
          <cell r="D458"/>
          <cell r="E458"/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B470"/>
          <cell r="C470"/>
          <cell r="D470"/>
          <cell r="E470"/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B474"/>
          <cell r="C474"/>
          <cell r="D474"/>
          <cell r="E474"/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B476"/>
          <cell r="C476"/>
          <cell r="D476"/>
          <cell r="E476"/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B486"/>
          <cell r="C486"/>
          <cell r="D486"/>
          <cell r="E486"/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B488"/>
          <cell r="C488"/>
          <cell r="D488"/>
          <cell r="E488"/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1">
          <cell r="D1" t="str">
            <v>Water Only</v>
          </cell>
        </row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B7"/>
          <cell r="C7"/>
          <cell r="D7"/>
          <cell r="E7"/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B9"/>
          <cell r="C9"/>
          <cell r="D9"/>
          <cell r="E9"/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B11"/>
          <cell r="C11"/>
          <cell r="D11"/>
          <cell r="E11"/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B13"/>
          <cell r="C13"/>
          <cell r="D13"/>
          <cell r="E13"/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B15"/>
          <cell r="C15"/>
          <cell r="D15"/>
          <cell r="E15"/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B17"/>
          <cell r="C17"/>
          <cell r="D17"/>
          <cell r="E17"/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B19"/>
          <cell r="C19"/>
          <cell r="D19"/>
          <cell r="E19"/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B21"/>
          <cell r="C21"/>
          <cell r="D21"/>
          <cell r="E21"/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B26"/>
          <cell r="C26"/>
          <cell r="D26"/>
          <cell r="E26"/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B36"/>
          <cell r="C36"/>
          <cell r="D36"/>
          <cell r="E36"/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B38"/>
          <cell r="C38"/>
          <cell r="D38"/>
          <cell r="E38"/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B40"/>
          <cell r="C40"/>
          <cell r="D40"/>
          <cell r="E40"/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B42"/>
          <cell r="C42"/>
          <cell r="D42"/>
          <cell r="E42"/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B45"/>
          <cell r="C45"/>
          <cell r="D45"/>
          <cell r="E45"/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B52"/>
          <cell r="C52"/>
          <cell r="D52"/>
          <cell r="E52"/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B55"/>
          <cell r="C55"/>
          <cell r="D55"/>
          <cell r="E55"/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B58"/>
          <cell r="C58"/>
          <cell r="D58"/>
          <cell r="E58"/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B62"/>
          <cell r="C62"/>
          <cell r="D62"/>
          <cell r="E62"/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B76"/>
          <cell r="C76"/>
          <cell r="D76"/>
          <cell r="E76"/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B91"/>
          <cell r="C91"/>
          <cell r="D91"/>
          <cell r="E91"/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B98"/>
          <cell r="C98"/>
          <cell r="D98"/>
          <cell r="E98"/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B107"/>
          <cell r="C107"/>
          <cell r="D107"/>
          <cell r="E107"/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B111"/>
          <cell r="C111"/>
          <cell r="D111"/>
          <cell r="E111"/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B115"/>
          <cell r="C115"/>
          <cell r="D115"/>
          <cell r="E115"/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B121"/>
          <cell r="C121"/>
          <cell r="D121"/>
          <cell r="E121"/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B123"/>
          <cell r="C123"/>
          <cell r="D123"/>
          <cell r="E123"/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B128"/>
          <cell r="C128"/>
          <cell r="D128"/>
          <cell r="E128"/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B156"/>
          <cell r="C156"/>
          <cell r="D156"/>
          <cell r="E156"/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B159"/>
          <cell r="C159"/>
          <cell r="D159"/>
          <cell r="E159"/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B166"/>
          <cell r="C166"/>
          <cell r="D166"/>
          <cell r="E166"/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B170"/>
          <cell r="C170"/>
          <cell r="D170"/>
          <cell r="E170"/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B177"/>
          <cell r="C177"/>
          <cell r="D177"/>
          <cell r="E177"/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B180"/>
          <cell r="C180"/>
          <cell r="D180"/>
          <cell r="E180"/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B187"/>
          <cell r="C187"/>
          <cell r="D187"/>
          <cell r="E187"/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B201"/>
          <cell r="C201"/>
          <cell r="D201"/>
          <cell r="E201"/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B205"/>
          <cell r="C205"/>
          <cell r="D205"/>
          <cell r="E205"/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B211"/>
          <cell r="C211"/>
          <cell r="D211"/>
          <cell r="E211"/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B215"/>
          <cell r="C215"/>
          <cell r="D215"/>
          <cell r="E215"/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B217"/>
          <cell r="C217"/>
          <cell r="D217"/>
          <cell r="E217"/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B219"/>
          <cell r="C219"/>
          <cell r="D219"/>
          <cell r="E219"/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B223"/>
          <cell r="C223"/>
          <cell r="D223"/>
          <cell r="E223"/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B227"/>
          <cell r="C227"/>
          <cell r="D227"/>
          <cell r="E227"/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B229"/>
          <cell r="C229"/>
          <cell r="D229"/>
          <cell r="E229"/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B240"/>
          <cell r="C240"/>
          <cell r="D240"/>
          <cell r="E240"/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B243"/>
          <cell r="C243"/>
          <cell r="D243"/>
          <cell r="E243"/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B245"/>
          <cell r="C245"/>
          <cell r="D245"/>
          <cell r="E245"/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B247"/>
          <cell r="C247"/>
          <cell r="D247"/>
          <cell r="E247"/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>
        <row r="8">
          <cell r="C8">
            <v>401</v>
          </cell>
        </row>
      </sheetData>
      <sheetData sheetId="6">
        <row r="5">
          <cell r="O5">
            <v>14320884.467466416</v>
          </cell>
        </row>
      </sheetData>
      <sheetData sheetId="7">
        <row r="14">
          <cell r="E14">
            <v>91956201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CWIP-RPs Link Out"/>
      <sheetName val="CWIP-IPs Link Out"/>
      <sheetName val="ACQ- Link Out"/>
      <sheetName val="Exh UPIS"/>
      <sheetName val="Exh Accum Dep COR"/>
      <sheetName val="Exh CWIP"/>
      <sheetName val="Exh DevAdv"/>
      <sheetName val="Exh CIAC"/>
      <sheetName val="Exh Depr Exp"/>
      <sheetName val="Exh COR Exp"/>
      <sheetName val="Exh 13 SCEP"/>
      <sheetName val="Bal UPIS"/>
      <sheetName val="Bal Accum Dep&amp;COR"/>
      <sheetName val="Bal CWIP"/>
      <sheetName val="Bal and Actv DevAdv"/>
      <sheetName val="Bal CIAC"/>
      <sheetName val="Bal AFUDC"/>
      <sheetName val="Actv CapExpend"/>
      <sheetName val="Actv PlacedInServc"/>
      <sheetName val="Actv Depr Exp"/>
      <sheetName val="Actv Retire"/>
      <sheetName val="Actv COR"/>
      <sheetName val="Actv CIAC"/>
      <sheetName val="AFUDC Activity"/>
      <sheetName val="AFUDC In-Service"/>
      <sheetName val="Data-Water SCEP by Acct"/>
      <sheetName val="Data Ret Salv COR"/>
      <sheetName val="Data-DevAdv"/>
      <sheetName val="Data CIAC"/>
      <sheetName val="Data-Depr Rates"/>
      <sheetName val="Data AFUDC Rate"/>
      <sheetName val="EXP 16 Depreciation and COR"/>
      <sheetName val="Summary Activity ACQ"/>
      <sheetName val="Activity ACQ1"/>
      <sheetName val="Data ACQ1"/>
      <sheetName val="ACQ1 Detail"/>
      <sheetName val="Activity ACQ2"/>
      <sheetName val="Data ACQ2"/>
      <sheetName val="Data % Capital Spread by Acct"/>
      <sheetName val="SCEP Rate Case Slippage"/>
      <sheetName val="SCEP Rate Case Total"/>
      <sheetName val="SCEP IP Project Info"/>
      <sheetName val="SCEP Rate Case CIAC-Cust Adv"/>
      <sheetName val="Data_DeprAdj_15_Study"/>
      <sheetName val="Data_Account List"/>
      <sheetName val="Data_UPIS COA"/>
      <sheetName val="SAP Acct"/>
      <sheetName val="1 JDE to SAP"/>
      <sheetName val="WS Not Used in Filing"/>
      <sheetName val="Activity UPIS-ACQ"/>
      <sheetName val="Data UPIS-By ACQ"/>
      <sheetName val="Activity Accum Reserve-ACQ"/>
      <sheetName val="Data Accum Reserve-By ACQ"/>
      <sheetName val="EXP 17 Amortization"/>
    </sheetNames>
    <sheetDataSet>
      <sheetData sheetId="0"/>
      <sheetData sheetId="1">
        <row r="74">
          <cell r="B74">
            <v>750210753.97924292</v>
          </cell>
          <cell r="C74">
            <v>791463764.21283114</v>
          </cell>
        </row>
        <row r="75">
          <cell r="B75">
            <v>7315469.8304055762</v>
          </cell>
          <cell r="C75">
            <v>7403648.4452286027</v>
          </cell>
        </row>
        <row r="76">
          <cell r="B76">
            <v>30017164.257200427</v>
          </cell>
          <cell r="C76">
            <v>32384094.858621292</v>
          </cell>
        </row>
        <row r="78">
          <cell r="B78">
            <v>-157990492.95638406</v>
          </cell>
          <cell r="C78">
            <v>-172261726.6899974</v>
          </cell>
        </row>
        <row r="99">
          <cell r="B99">
            <v>750210753.97924292</v>
          </cell>
        </row>
        <row r="100">
          <cell r="B100">
            <v>791463764.21283114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Exhibit"/>
      <sheetName val="24 Month Average"/>
    </sheetNames>
    <sheetDataSet>
      <sheetData sheetId="0"/>
      <sheetData sheetId="1">
        <row r="31">
          <cell r="H31">
            <v>807789.43458333332</v>
          </cell>
        </row>
        <row r="36">
          <cell r="B36">
            <v>807789.43458333332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9"/>
  <sheetViews>
    <sheetView topLeftCell="G31" zoomScale="80" zoomScaleNormal="80" workbookViewId="0">
      <selection activeCell="M59" sqref="M59"/>
    </sheetView>
  </sheetViews>
  <sheetFormatPr defaultColWidth="9.10937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109375" style="2" bestFit="1" customWidth="1"/>
    <col min="5" max="5" width="7.109375" style="2" bestFit="1" customWidth="1"/>
    <col min="6" max="6" width="14.88671875" style="2" bestFit="1" customWidth="1"/>
    <col min="7" max="7" width="10.88671875" style="2" customWidth="1"/>
    <col min="8" max="8" width="9.109375" style="2"/>
    <col min="9" max="9" width="50" style="2" customWidth="1"/>
    <col min="10" max="10" width="10.109375" style="2" bestFit="1" customWidth="1"/>
    <col min="11" max="11" width="19.109375" style="2" bestFit="1" customWidth="1"/>
    <col min="12" max="12" width="6.6640625" style="2" bestFit="1" customWidth="1"/>
    <col min="13" max="13" width="19.109375" style="2" bestFit="1" customWidth="1"/>
    <col min="14" max="15" width="13.6640625" style="2" bestFit="1" customWidth="1"/>
    <col min="16" max="16" width="12.33203125" style="2" bestFit="1" customWidth="1"/>
    <col min="17" max="17" width="18.109375" style="2" bestFit="1" customWidth="1"/>
    <col min="18" max="18" width="15" style="2" bestFit="1" customWidth="1"/>
    <col min="19" max="21" width="12.33203125" style="2" bestFit="1" customWidth="1"/>
    <col min="22" max="22" width="13.88671875" style="2" bestFit="1" customWidth="1"/>
    <col min="23" max="23" width="12.33203125" style="2" bestFit="1" customWidth="1"/>
    <col min="24" max="25" width="13.88671875" style="2" bestFit="1" customWidth="1"/>
    <col min="26" max="30" width="10.5546875" style="2" bestFit="1" customWidth="1"/>
    <col min="31" max="31" width="5.109375" style="2" customWidth="1"/>
    <col min="32" max="39" width="10.5546875" style="2" bestFit="1" customWidth="1"/>
    <col min="40" max="16384" width="9.109375" style="2"/>
  </cols>
  <sheetData>
    <row r="1" spans="1:26">
      <c r="A1" s="2" t="str">
        <f>'[2]Rate Case Constants'!$C$9</f>
        <v>Kentucky American Water Company</v>
      </c>
    </row>
    <row r="2" spans="1:26">
      <c r="A2" s="2" t="str">
        <f>'[2]Rate Case Constants'!$C$10</f>
        <v>KENTUCKY AMERICAN WATER COMPANY</v>
      </c>
    </row>
    <row r="3" spans="1:26">
      <c r="A3" s="2" t="str">
        <f>'[2]Rate Case Constants'!$C$11</f>
        <v>Case No. 2018-00358</v>
      </c>
    </row>
    <row r="4" spans="1:26">
      <c r="A4" s="20">
        <f>'[2]Rate Case Constants'!$C$12</f>
        <v>43524</v>
      </c>
      <c r="B4" s="21"/>
    </row>
    <row r="5" spans="1:26">
      <c r="A5" s="22" t="str">
        <f>'[2]Rate Case Constants'!$C$13</f>
        <v>June 30, 2020</v>
      </c>
      <c r="B5" s="23"/>
    </row>
    <row r="6" spans="1:26">
      <c r="A6" s="22" t="str">
        <f>'[2]Rate Case Constants'!$C$14</f>
        <v>For the 12 Months Ending June 30, 2020</v>
      </c>
      <c r="B6" s="23"/>
    </row>
    <row r="7" spans="1:26">
      <c r="A7" s="2" t="str">
        <f>'[2]Rate Case Constants'!$C$15</f>
        <v>Base Year for the 12 Months Ended February 28, 2019</v>
      </c>
      <c r="B7" s="2" t="str">
        <f>'[2]Rate Case Constants'!$D$15</f>
        <v>Base Year at 2/28/19</v>
      </c>
      <c r="C7" s="2" t="str">
        <f>'[2]Rate Case Constants'!$E$15</f>
        <v>Base Year for the 12 Months Ended 2/28/19</v>
      </c>
    </row>
    <row r="8" spans="1:26">
      <c r="A8" s="2" t="str">
        <f>'[2]Rate Case Constants'!$C$16</f>
        <v>Base Year Adjustment</v>
      </c>
      <c r="C8" s="10"/>
    </row>
    <row r="9" spans="1:26">
      <c r="A9" s="2" t="str">
        <f>'[2]Rate Case Constants'!$C$17</f>
        <v>Forecast Year for the 12 Months Ended June 30, 2020</v>
      </c>
      <c r="B9" s="2" t="str">
        <f>'[2]Rate Case Constants'!$D$17</f>
        <v>Forecast Year at 6/30/2020</v>
      </c>
      <c r="C9" s="2" t="str">
        <f>'[2]Rate Case Constants'!$E$17</f>
        <v>Forecasted Year at Present Rates</v>
      </c>
      <c r="E9" s="2" t="str">
        <f>'[2]Rate Case Constants'!$F$17</f>
        <v>Allocated Forecast Year at 6/30/2020</v>
      </c>
      <c r="H9" s="6" t="s">
        <v>26</v>
      </c>
      <c r="Q9" s="31"/>
    </row>
    <row r="10" spans="1:26">
      <c r="A10" s="2" t="str">
        <f>'[2]Rate Case Constants'!$C$18</f>
        <v>Attrition Year Adjustment at Present Rates:</v>
      </c>
      <c r="H10" s="32" t="s">
        <v>24</v>
      </c>
      <c r="I10" s="32" t="s">
        <v>12</v>
      </c>
      <c r="J10" s="32" t="s">
        <v>13</v>
      </c>
      <c r="K10" s="32" t="s">
        <v>6</v>
      </c>
      <c r="L10" s="11" t="s">
        <v>14</v>
      </c>
      <c r="M10" s="33">
        <v>43160</v>
      </c>
      <c r="N10" s="33">
        <v>43191</v>
      </c>
      <c r="O10" s="33">
        <v>43221</v>
      </c>
      <c r="P10" s="33">
        <v>43252</v>
      </c>
      <c r="Q10" s="33">
        <v>43282</v>
      </c>
      <c r="R10" s="33">
        <v>43313</v>
      </c>
      <c r="S10" s="33">
        <v>43344</v>
      </c>
      <c r="T10" s="33">
        <v>43374</v>
      </c>
      <c r="U10" s="33">
        <v>43405</v>
      </c>
      <c r="V10" s="33">
        <v>43435</v>
      </c>
      <c r="W10" s="33">
        <v>43466</v>
      </c>
      <c r="X10" s="33">
        <v>43497</v>
      </c>
      <c r="Y10" s="32" t="s">
        <v>25</v>
      </c>
      <c r="Z10" s="94"/>
    </row>
    <row r="11" spans="1:26">
      <c r="A11" s="24" t="str">
        <f>'[2]Rate Case Constants'!$C$19</f>
        <v>Attrition Year at Present Rates</v>
      </c>
      <c r="B11" s="25"/>
      <c r="Z11" s="10"/>
    </row>
    <row r="12" spans="1:26">
      <c r="A12" s="24" t="str">
        <f>'[2]Rate Case Constants'!$C$20</f>
        <v>Adjustments for Proposed Rates:</v>
      </c>
      <c r="B12" s="25"/>
      <c r="H12" s="2" t="str">
        <f>IFERROR(INDEX('[2]Link Out Monthly BY'!$A$6:$A$491,MATCH($J12,'[2]Link Out Monthly BY'!$C$6:$C$491,0),1),"")</f>
        <v>P48</v>
      </c>
      <c r="I12" s="2" t="str">
        <f>IFERROR(INDEX('[2]Link Out Monthly BY'!$B$6:$B$491,MATCH($J12,'[2]Link Out Monthly BY'!$C$6:$C$491,0),1),"")</f>
        <v>General taxes</v>
      </c>
      <c r="J12" s="28">
        <v>68520000</v>
      </c>
      <c r="K12" s="2" t="str">
        <f>IFERROR(INDEX('[2]Link Out Monthly BY'!$D$6:$D$491,MATCH($J12,'[2]Link Out Monthly BY'!$C$6:$C$491,0),1),"")</f>
        <v>Property Taxes</v>
      </c>
      <c r="L12" s="2" t="str">
        <f>IFERROR(INDEX('[2]Link Out Monthly BY'!$E$6:$E$491,MATCH($J12,'[2]Link Out Monthly BY'!$C$6:$C$491,0),1),"")</f>
        <v>408.11</v>
      </c>
      <c r="M12" s="31">
        <f>IFERROR(INDEX('[2]Link Out Monthly BY'!$F$6:$F$491,MATCH($J12,'[2]Link Out Monthly BY'!$C$6:$C$491,0),1),"")</f>
        <v>1229056</v>
      </c>
      <c r="N12" s="31">
        <f>IFERROR(INDEX('[2]Link Out Monthly BY'!$G$6:$G$491,MATCH($J12,'[2]Link Out Monthly BY'!$C$6:$C$491,0),1),"")</f>
        <v>527782</v>
      </c>
      <c r="O12" s="31">
        <f>IFERROR(INDEX('[2]Link Out Monthly BY'!$H$6:$H$491,MATCH($J12,'[2]Link Out Monthly BY'!$C$6:$C$491,0),1),"")</f>
        <v>408199</v>
      </c>
      <c r="P12" s="31">
        <f>IFERROR(INDEX('[2]Link Out Monthly BY'!$I$6:$I$491,MATCH($J12,'[2]Link Out Monthly BY'!$C$6:$C$491,0),1),"")</f>
        <v>501322</v>
      </c>
      <c r="Q12" s="31">
        <f>IFERROR(INDEX('[2]Link Out Monthly BY'!$J$6:$J$491,MATCH($J12,'[2]Link Out Monthly BY'!$C$6:$C$491,0),1),"")</f>
        <v>501322</v>
      </c>
      <c r="R12" s="31">
        <f>IFERROR(INDEX('[2]Link Out Monthly BY'!$K$6:$K$491,MATCH($J12,'[2]Link Out Monthly BY'!$C$6:$C$491,0),1),"")</f>
        <v>501322</v>
      </c>
      <c r="S12" s="31">
        <f>IFERROR(INDEX('[2]Link Out Monthly BY'!$L$6:$L$491,MATCH($J12,'[2]Link Out Monthly BY'!$C$6:$C$491,0),1),"")</f>
        <v>474331</v>
      </c>
      <c r="T12" s="31">
        <f>IFERROR(INDEX('[2]Link Out Monthly BY'!$M$6:$M$491,MATCH($J12,'[2]Link Out Monthly BY'!$C$6:$C$491,0),1),"")</f>
        <v>474331</v>
      </c>
      <c r="U12" s="31">
        <f>IFERROR(INDEX('[2]Link Out Monthly BY'!$N$6:$N$491,MATCH($J12,'[2]Link Out Monthly BY'!$C$6:$C$491,0),1),"")</f>
        <v>474331</v>
      </c>
      <c r="V12" s="31">
        <f>IFERROR(INDEX('[2]Link Out Monthly BY'!$O$6:$O$491,MATCH($J12,'[2]Link Out Monthly BY'!$C$6:$C$491,0),1),"")</f>
        <v>474331</v>
      </c>
      <c r="W12" s="31">
        <f>IFERROR(INDEX('[2]Link Out Monthly BY'!$P$6:$P$491,MATCH($J12,'[2]Link Out Monthly BY'!$C$6:$C$491,0),1),"")</f>
        <v>518213</v>
      </c>
      <c r="X12" s="31">
        <f>IFERROR(INDEX('[2]Link Out Monthly BY'!$Q$6:$Q$491,MATCH($J12,'[2]Link Out Monthly BY'!$C$6:$C$491,0),1),"")</f>
        <v>518213</v>
      </c>
      <c r="Y12" s="31">
        <f t="shared" ref="Y12:Y17" si="0">SUM(M12:X12)</f>
        <v>6602753</v>
      </c>
      <c r="Z12" s="86"/>
    </row>
    <row r="13" spans="1:26">
      <c r="A13" s="24" t="str">
        <f>'[2]Rate Case Constants'!$C$21</f>
        <v>Attrition Year at Proposed Rates</v>
      </c>
      <c r="B13" s="25"/>
      <c r="H13" s="2" t="str">
        <f>IFERROR(INDEX('[2]Link Out Monthly BY'!$A$6:$A$491,MATCH($J13,'[2]Link Out Monthly BY'!$C$6:$C$491,0),1),"")</f>
        <v/>
      </c>
      <c r="I13" s="2" t="str">
        <f>IFERROR(INDEX('[2]Link Out Monthly BY'!$B$6:$B$491,MATCH($J13,'[2]Link Out Monthly BY'!$C$6:$C$491,0),1),"")</f>
        <v/>
      </c>
      <c r="J13" s="28"/>
      <c r="K13" s="2" t="str">
        <f>IFERROR(INDEX('[2]Link Out Monthly BY'!$D$6:$D$491,MATCH($J13,'[2]Link Out Monthly BY'!$C$6:$C$491,0),1),"")</f>
        <v/>
      </c>
      <c r="L13" s="2" t="str">
        <f>IFERROR(INDEX('[2]Link Out Monthly BY'!$E$6:$E$491,MATCH($J13,'[2]Link Out Monthly BY'!$C$6:$C$491,0),1),"")</f>
        <v/>
      </c>
      <c r="M13" s="31" t="str">
        <f>IFERROR(INDEX('[2]Link Out Monthly BY'!$F$6:$F$491,MATCH($J13,'[2]Link Out Monthly BY'!$C$6:$C$491,0),1),"")</f>
        <v/>
      </c>
      <c r="N13" s="31" t="str">
        <f>IFERROR(INDEX('[2]Link Out Monthly BY'!$G$6:$G$491,MATCH($J13,'[2]Link Out Monthly BY'!$C$6:$C$491,0),1),"")</f>
        <v/>
      </c>
      <c r="O13" s="31" t="str">
        <f>IFERROR(INDEX('[2]Link Out Monthly BY'!$H$6:$H$491,MATCH($J13,'[2]Link Out Monthly BY'!$C$6:$C$491,0),1),"")</f>
        <v/>
      </c>
      <c r="P13" s="31" t="str">
        <f>IFERROR(INDEX('[2]Link Out Monthly BY'!$I$6:$I$491,MATCH($J13,'[2]Link Out Monthly BY'!$C$6:$C$491,0),1),"")</f>
        <v/>
      </c>
      <c r="Q13" s="31" t="str">
        <f>IFERROR(INDEX('[2]Link Out Monthly BY'!$J$6:$J$491,MATCH($J13,'[2]Link Out Monthly BY'!$C$6:$C$491,0),1),"")</f>
        <v/>
      </c>
      <c r="R13" s="31" t="str">
        <f>IFERROR(INDEX('[2]Link Out Monthly BY'!$K$6:$K$491,MATCH($J13,'[2]Link Out Monthly BY'!$C$6:$C$491,0),1),"")</f>
        <v/>
      </c>
      <c r="S13" s="31" t="str">
        <f>IFERROR(INDEX('[2]Link Out Monthly BY'!$L$6:$L$491,MATCH($J13,'[2]Link Out Monthly BY'!$C$6:$C$491,0),1),"")</f>
        <v/>
      </c>
      <c r="T13" s="31" t="str">
        <f>IFERROR(INDEX('[2]Link Out Monthly BY'!$M$6:$M$491,MATCH($J13,'[2]Link Out Monthly BY'!$C$6:$C$491,0),1),"")</f>
        <v/>
      </c>
      <c r="U13" s="31" t="str">
        <f>IFERROR(INDEX('[2]Link Out Monthly BY'!$N$6:$N$491,MATCH($J13,'[2]Link Out Monthly BY'!$C$6:$C$491,0),1),"")</f>
        <v/>
      </c>
      <c r="V13" s="31" t="str">
        <f>IFERROR(INDEX('[2]Link Out Monthly BY'!$O$6:$O$491,MATCH($J13,'[2]Link Out Monthly BY'!$C$6:$C$491,0),1),"")</f>
        <v/>
      </c>
      <c r="W13" s="31" t="str">
        <f>IFERROR(INDEX('[2]Link Out Monthly BY'!$P$6:$P$491,MATCH($J13,'[2]Link Out Monthly BY'!$C$6:$C$491,0),1),"")</f>
        <v/>
      </c>
      <c r="X13" s="31" t="str">
        <f>IFERROR(INDEX('[2]Link Out Monthly BY'!$Q$6:$Q$491,MATCH($J13,'[2]Link Out Monthly BY'!$C$6:$C$491,0),1),"")</f>
        <v/>
      </c>
      <c r="Y13" s="31">
        <f t="shared" si="0"/>
        <v>0</v>
      </c>
      <c r="Z13" s="10"/>
    </row>
    <row r="14" spans="1:26">
      <c r="H14" s="2" t="str">
        <f>IFERROR(INDEX('[2]Link Out Monthly BY'!$A$6:$A$491,MATCH($J14,'[2]Link Out Monthly BY'!$C$6:$C$491,0),1),"")</f>
        <v/>
      </c>
      <c r="I14" s="2" t="str">
        <f>IFERROR(INDEX('[2]Link Out Monthly BY'!$B$6:$B$491,MATCH($J14,'[2]Link Out Monthly BY'!$C$6:$C$491,0),1),"")</f>
        <v/>
      </c>
      <c r="J14" s="28"/>
      <c r="K14" s="2" t="str">
        <f>IFERROR(INDEX('[2]Link Out Monthly BY'!$D$6:$D$491,MATCH($J14,'[2]Link Out Monthly BY'!$C$6:$C$491,0),1),"")</f>
        <v/>
      </c>
      <c r="L14" s="2" t="str">
        <f>IFERROR(INDEX('[2]Link Out Monthly BY'!$E$6:$E$491,MATCH($J14,'[2]Link Out Monthly BY'!$C$6:$C$491,0),1),"")</f>
        <v/>
      </c>
      <c r="M14" s="31" t="str">
        <f>IFERROR(INDEX('[2]Link Out Monthly BY'!$F$6:$F$491,MATCH($J14,'[2]Link Out Monthly BY'!$C$6:$C$491,0),1),"")</f>
        <v/>
      </c>
      <c r="N14" s="31" t="str">
        <f>IFERROR(INDEX('[2]Link Out Monthly BY'!$G$6:$G$491,MATCH($J14,'[2]Link Out Monthly BY'!$C$6:$C$491,0),1),"")</f>
        <v/>
      </c>
      <c r="O14" s="31" t="str">
        <f>IFERROR(INDEX('[2]Link Out Monthly BY'!$H$6:$H$491,MATCH($J14,'[2]Link Out Monthly BY'!$C$6:$C$491,0),1),"")</f>
        <v/>
      </c>
      <c r="P14" s="31" t="str">
        <f>IFERROR(INDEX('[2]Link Out Monthly BY'!$I$6:$I$491,MATCH($J14,'[2]Link Out Monthly BY'!$C$6:$C$491,0),1),"")</f>
        <v/>
      </c>
      <c r="Q14" s="31" t="str">
        <f>IFERROR(INDEX('[2]Link Out Monthly BY'!$J$6:$J$491,MATCH($J14,'[2]Link Out Monthly BY'!$C$6:$C$491,0),1),"")</f>
        <v/>
      </c>
      <c r="R14" s="31" t="str">
        <f>IFERROR(INDEX('[2]Link Out Monthly BY'!$K$6:$K$491,MATCH($J14,'[2]Link Out Monthly BY'!$C$6:$C$491,0),1),"")</f>
        <v/>
      </c>
      <c r="S14" s="31" t="str">
        <f>IFERROR(INDEX('[2]Link Out Monthly BY'!$L$6:$L$491,MATCH($J14,'[2]Link Out Monthly BY'!$C$6:$C$491,0),1),"")</f>
        <v/>
      </c>
      <c r="T14" s="31" t="str">
        <f>IFERROR(INDEX('[2]Link Out Monthly BY'!$M$6:$M$491,MATCH($J14,'[2]Link Out Monthly BY'!$C$6:$C$491,0),1),"")</f>
        <v/>
      </c>
      <c r="U14" s="31" t="str">
        <f>IFERROR(INDEX('[2]Link Out Monthly BY'!$N$6:$N$491,MATCH($J14,'[2]Link Out Monthly BY'!$C$6:$C$491,0),1),"")</f>
        <v/>
      </c>
      <c r="V14" s="31" t="str">
        <f>IFERROR(INDEX('[2]Link Out Monthly BY'!$O$6:$O$491,MATCH($J14,'[2]Link Out Monthly BY'!$C$6:$C$491,0),1),"")</f>
        <v/>
      </c>
      <c r="W14" s="31" t="str">
        <f>IFERROR(INDEX('[2]Link Out Monthly BY'!$P$6:$P$491,MATCH($J14,'[2]Link Out Monthly BY'!$C$6:$C$491,0),1),"")</f>
        <v/>
      </c>
      <c r="X14" s="31" t="str">
        <f>IFERROR(INDEX('[2]Link Out Monthly BY'!$Q$6:$Q$491,MATCH($J14,'[2]Link Out Monthly BY'!$C$6:$C$491,0),1),"")</f>
        <v/>
      </c>
      <c r="Y14" s="31">
        <f t="shared" si="0"/>
        <v>0</v>
      </c>
      <c r="Z14" s="10"/>
    </row>
    <row r="15" spans="1:26">
      <c r="A15" s="26" t="str">
        <f>'[2]Rate Case Constants'!$C$24</f>
        <v>Type of Filing: __X__ Original  _____ Updated  _____ Revised</v>
      </c>
      <c r="B15" s="27"/>
      <c r="H15" s="2" t="str">
        <f>IFERROR(INDEX('[2]Link Out Monthly BY'!$A$6:$A$491,MATCH($J15,'[2]Link Out Monthly BY'!$C$6:$C$491,0),1),"")</f>
        <v/>
      </c>
      <c r="I15" s="2" t="str">
        <f>IFERROR(INDEX('[2]Link Out Monthly BY'!$B$6:$B$491,MATCH($J15,'[2]Link Out Monthly BY'!$C$6:$C$491,0),1),"")</f>
        <v/>
      </c>
      <c r="J15" s="28"/>
      <c r="K15" s="2" t="str">
        <f>IFERROR(INDEX('[2]Link Out Monthly BY'!$D$6:$D$491,MATCH($J15,'[2]Link Out Monthly BY'!$C$6:$C$491,0),1),"")</f>
        <v/>
      </c>
      <c r="L15" s="2" t="str">
        <f>IFERROR(INDEX('[2]Link Out Monthly BY'!$E$6:$E$491,MATCH($J15,'[2]Link Out Monthly BY'!$C$6:$C$491,0),1),"")</f>
        <v/>
      </c>
      <c r="M15" s="31" t="str">
        <f>IFERROR(INDEX('[2]Link Out Monthly BY'!$F$6:$F$491,MATCH($J15,'[2]Link Out Monthly BY'!$C$6:$C$491,0),1),"")</f>
        <v/>
      </c>
      <c r="N15" s="31" t="str">
        <f>IFERROR(INDEX('[2]Link Out Monthly BY'!$G$6:$G$491,MATCH($J15,'[2]Link Out Monthly BY'!$C$6:$C$491,0),1),"")</f>
        <v/>
      </c>
      <c r="O15" s="31" t="str">
        <f>IFERROR(INDEX('[2]Link Out Monthly BY'!$H$6:$H$491,MATCH($J15,'[2]Link Out Monthly BY'!$C$6:$C$491,0),1),"")</f>
        <v/>
      </c>
      <c r="P15" s="31" t="str">
        <f>IFERROR(INDEX('[2]Link Out Monthly BY'!$I$6:$I$491,MATCH($J15,'[2]Link Out Monthly BY'!$C$6:$C$491,0),1),"")</f>
        <v/>
      </c>
      <c r="Q15" s="31" t="str">
        <f>IFERROR(INDEX('[2]Link Out Monthly BY'!$J$6:$J$491,MATCH($J15,'[2]Link Out Monthly BY'!$C$6:$C$491,0),1),"")</f>
        <v/>
      </c>
      <c r="R15" s="31" t="str">
        <f>IFERROR(INDEX('[2]Link Out Monthly BY'!$K$6:$K$491,MATCH($J15,'[2]Link Out Monthly BY'!$C$6:$C$491,0),1),"")</f>
        <v/>
      </c>
      <c r="S15" s="31" t="str">
        <f>IFERROR(INDEX('[2]Link Out Monthly BY'!$L$6:$L$491,MATCH($J15,'[2]Link Out Monthly BY'!$C$6:$C$491,0),1),"")</f>
        <v/>
      </c>
      <c r="T15" s="31" t="str">
        <f>IFERROR(INDEX('[2]Link Out Monthly BY'!$M$6:$M$491,MATCH($J15,'[2]Link Out Monthly BY'!$C$6:$C$491,0),1),"")</f>
        <v/>
      </c>
      <c r="U15" s="31" t="str">
        <f>IFERROR(INDEX('[2]Link Out Monthly BY'!$N$6:$N$491,MATCH($J15,'[2]Link Out Monthly BY'!$C$6:$C$491,0),1),"")</f>
        <v/>
      </c>
      <c r="V15" s="31" t="str">
        <f>IFERROR(INDEX('[2]Link Out Monthly BY'!$O$6:$O$491,MATCH($J15,'[2]Link Out Monthly BY'!$C$6:$C$491,0),1),"")</f>
        <v/>
      </c>
      <c r="W15" s="31" t="str">
        <f>IFERROR(INDEX('[2]Link Out Monthly BY'!$P$6:$P$491,MATCH($J15,'[2]Link Out Monthly BY'!$C$6:$C$491,0),1),"")</f>
        <v/>
      </c>
      <c r="X15" s="31" t="str">
        <f>IFERROR(INDEX('[2]Link Out Monthly BY'!$Q$6:$Q$491,MATCH($J15,'[2]Link Out Monthly BY'!$C$6:$C$491,0),1),"")</f>
        <v/>
      </c>
      <c r="Y15" s="31">
        <f t="shared" si="0"/>
        <v>0</v>
      </c>
      <c r="Z15" s="10"/>
    </row>
    <row r="16" spans="1:26">
      <c r="A16" s="26" t="str">
        <f>'[2]Rate Case Constants'!$C$25</f>
        <v>Type of Filing: _____ Original  __X__ Updated  _____ Revised</v>
      </c>
      <c r="B16" s="27"/>
      <c r="H16" s="2" t="str">
        <f>IFERROR(INDEX('[2]Link Out Monthly BY'!$A$6:$A$491,MATCH($J16,'[2]Link Out Monthly BY'!$C$6:$C$491,0),1),"")</f>
        <v/>
      </c>
      <c r="I16" s="2" t="str">
        <f>IFERROR(INDEX('[2]Link Out Monthly BY'!$B$6:$B$491,MATCH($J16,'[2]Link Out Monthly BY'!$C$6:$C$491,0),1),"")</f>
        <v/>
      </c>
      <c r="J16" s="28"/>
      <c r="K16" s="2" t="str">
        <f>IFERROR(INDEX('[2]Link Out Monthly BY'!$D$6:$D$491,MATCH($J16,'[2]Link Out Monthly BY'!$C$6:$C$491,0),1),"")</f>
        <v/>
      </c>
      <c r="L16" s="2" t="str">
        <f>IFERROR(INDEX('[2]Link Out Monthly BY'!$E$6:$E$491,MATCH($J16,'[2]Link Out Monthly BY'!$C$6:$C$491,0),1),"")</f>
        <v/>
      </c>
      <c r="M16" s="31" t="str">
        <f>IFERROR(INDEX('[2]Link Out Monthly BY'!$F$6:$F$491,MATCH($J16,'[2]Link Out Monthly BY'!$C$6:$C$491,0),1),"")</f>
        <v/>
      </c>
      <c r="N16" s="31" t="str">
        <f>IFERROR(INDEX('[2]Link Out Monthly BY'!$G$6:$G$491,MATCH($J16,'[2]Link Out Monthly BY'!$C$6:$C$491,0),1),"")</f>
        <v/>
      </c>
      <c r="O16" s="31" t="str">
        <f>IFERROR(INDEX('[2]Link Out Monthly BY'!$H$6:$H$491,MATCH($J16,'[2]Link Out Monthly BY'!$C$6:$C$491,0),1),"")</f>
        <v/>
      </c>
      <c r="P16" s="31" t="str">
        <f>IFERROR(INDEX('[2]Link Out Monthly BY'!$I$6:$I$491,MATCH($J16,'[2]Link Out Monthly BY'!$C$6:$C$491,0),1),"")</f>
        <v/>
      </c>
      <c r="Q16" s="31" t="str">
        <f>IFERROR(INDEX('[2]Link Out Monthly BY'!$J$6:$J$491,MATCH($J16,'[2]Link Out Monthly BY'!$C$6:$C$491,0),1),"")</f>
        <v/>
      </c>
      <c r="R16" s="31" t="str">
        <f>IFERROR(INDEX('[2]Link Out Monthly BY'!$K$6:$K$491,MATCH($J16,'[2]Link Out Monthly BY'!$C$6:$C$491,0),1),"")</f>
        <v/>
      </c>
      <c r="S16" s="31" t="str">
        <f>IFERROR(INDEX('[2]Link Out Monthly BY'!$L$6:$L$491,MATCH($J16,'[2]Link Out Monthly BY'!$C$6:$C$491,0),1),"")</f>
        <v/>
      </c>
      <c r="T16" s="31" t="str">
        <f>IFERROR(INDEX('[2]Link Out Monthly BY'!$M$6:$M$491,MATCH($J16,'[2]Link Out Monthly BY'!$C$6:$C$491,0),1),"")</f>
        <v/>
      </c>
      <c r="U16" s="31" t="str">
        <f>IFERROR(INDEX('[2]Link Out Monthly BY'!$N$6:$N$491,MATCH($J16,'[2]Link Out Monthly BY'!$C$6:$C$491,0),1),"")</f>
        <v/>
      </c>
      <c r="V16" s="31" t="str">
        <f>IFERROR(INDEX('[2]Link Out Monthly BY'!$O$6:$O$491,MATCH($J16,'[2]Link Out Monthly BY'!$C$6:$C$491,0),1),"")</f>
        <v/>
      </c>
      <c r="W16" s="31" t="str">
        <f>IFERROR(INDEX('[2]Link Out Monthly BY'!$P$6:$P$491,MATCH($J16,'[2]Link Out Monthly BY'!$C$6:$C$491,0),1),"")</f>
        <v/>
      </c>
      <c r="X16" s="31" t="str">
        <f>IFERROR(INDEX('[2]Link Out Monthly BY'!$Q$6:$Q$491,MATCH($J16,'[2]Link Out Monthly BY'!$C$6:$C$491,0),1),"")</f>
        <v/>
      </c>
      <c r="Y16" s="31">
        <f t="shared" si="0"/>
        <v>0</v>
      </c>
      <c r="Z16" s="10"/>
    </row>
    <row r="17" spans="1:39">
      <c r="A17" s="26" t="str">
        <f>'[2]Rate Case Constants'!$C$26</f>
        <v>Type of Filing: _____ Original  _____ Updated  __X__ Revised</v>
      </c>
      <c r="B17" s="27"/>
      <c r="H17" s="2" t="str">
        <f>IFERROR(INDEX('[2]Link Out Monthly BY'!$A$6:$A$491,MATCH($J17,'[2]Link Out Monthly BY'!$C$6:$C$491,0),1),"")</f>
        <v/>
      </c>
      <c r="I17" s="2" t="str">
        <f>IFERROR(INDEX('[2]Link Out Monthly BY'!$B$6:$B$491,MATCH($J17,'[2]Link Out Monthly BY'!$C$6:$C$491,0),1),"")</f>
        <v/>
      </c>
      <c r="J17" s="28"/>
      <c r="K17" s="2" t="str">
        <f>IFERROR(INDEX('[2]Link Out Monthly BY'!$D$6:$D$491,MATCH($J17,'[2]Link Out Monthly BY'!$C$6:$C$491,0),1),"")</f>
        <v/>
      </c>
      <c r="L17" s="2" t="str">
        <f>IFERROR(INDEX('[2]Link Out Monthly BY'!$E$6:$E$491,MATCH($J17,'[2]Link Out Monthly BY'!$C$6:$C$491,0),1),"")</f>
        <v/>
      </c>
      <c r="M17" s="31" t="str">
        <f>IFERROR(INDEX('[2]Link Out Monthly BY'!$F$6:$F$491,MATCH($J17,'[2]Link Out Monthly BY'!$C$6:$C$491,0),1),"")</f>
        <v/>
      </c>
      <c r="N17" s="31" t="str">
        <f>IFERROR(INDEX('[2]Link Out Monthly BY'!$G$6:$G$491,MATCH($J17,'[2]Link Out Monthly BY'!$C$6:$C$491,0),1),"")</f>
        <v/>
      </c>
      <c r="O17" s="31" t="str">
        <f>IFERROR(INDEX('[2]Link Out Monthly BY'!$H$6:$H$491,MATCH($J17,'[2]Link Out Monthly BY'!$C$6:$C$491,0),1),"")</f>
        <v/>
      </c>
      <c r="P17" s="31" t="str">
        <f>IFERROR(INDEX('[2]Link Out Monthly BY'!$I$6:$I$491,MATCH($J17,'[2]Link Out Monthly BY'!$C$6:$C$491,0),1),"")</f>
        <v/>
      </c>
      <c r="Q17" s="31" t="str">
        <f>IFERROR(INDEX('[2]Link Out Monthly BY'!$J$6:$J$491,MATCH($J17,'[2]Link Out Monthly BY'!$C$6:$C$491,0),1),"")</f>
        <v/>
      </c>
      <c r="R17" s="31" t="str">
        <f>IFERROR(INDEX('[2]Link Out Monthly BY'!$K$6:$K$491,MATCH($J17,'[2]Link Out Monthly BY'!$C$6:$C$491,0),1),"")</f>
        <v/>
      </c>
      <c r="S17" s="31" t="str">
        <f>IFERROR(INDEX('[2]Link Out Monthly BY'!$L$6:$L$491,MATCH($J17,'[2]Link Out Monthly BY'!$C$6:$C$491,0),1),"")</f>
        <v/>
      </c>
      <c r="T17" s="31" t="str">
        <f>IFERROR(INDEX('[2]Link Out Monthly BY'!$M$6:$M$491,MATCH($J17,'[2]Link Out Monthly BY'!$C$6:$C$491,0),1),"")</f>
        <v/>
      </c>
      <c r="U17" s="31" t="str">
        <f>IFERROR(INDEX('[2]Link Out Monthly BY'!$N$6:$N$491,MATCH($J17,'[2]Link Out Monthly BY'!$C$6:$C$491,0),1),"")</f>
        <v/>
      </c>
      <c r="V17" s="31" t="str">
        <f>IFERROR(INDEX('[2]Link Out Monthly BY'!$O$6:$O$491,MATCH($J17,'[2]Link Out Monthly BY'!$C$6:$C$491,0),1),"")</f>
        <v/>
      </c>
      <c r="W17" s="31" t="str">
        <f>IFERROR(INDEX('[2]Link Out Monthly BY'!$P$6:$P$491,MATCH($J17,'[2]Link Out Monthly BY'!$C$6:$C$491,0),1),"")</f>
        <v/>
      </c>
      <c r="X17" s="31" t="str">
        <f>IFERROR(INDEX('[2]Link Out Monthly BY'!$Q$6:$Q$491,MATCH($J17,'[2]Link Out Monthly BY'!$C$6:$C$491,0),1),"")</f>
        <v/>
      </c>
      <c r="Y17" s="31">
        <f t="shared" si="0"/>
        <v>0</v>
      </c>
      <c r="Z17" s="10"/>
    </row>
    <row r="18" spans="1:39">
      <c r="H18" s="2" t="str">
        <f>IFERROR(INDEX('[2]Link Out Monthly BY'!$A$6:$A$491,MATCH($J18,'[2]Link Out Monthly BY'!$C$6:$C$491,0),1),"")</f>
        <v/>
      </c>
      <c r="I18" s="2" t="str">
        <f>IFERROR(INDEX('[2]Link Out Monthly BY'!$B$6:$B$491,MATCH($J18,'[2]Link Out Monthly BY'!$C$6:$C$491,0),1),"")</f>
        <v/>
      </c>
      <c r="J18" s="28"/>
      <c r="K18" s="2" t="str">
        <f>IFERROR(INDEX('[2]Link Out Monthly BY'!$D$6:$D$491,MATCH($J18,'[2]Link Out Monthly BY'!$C$6:$C$491,0),1),"")</f>
        <v/>
      </c>
      <c r="L18" s="2" t="str">
        <f>IFERROR(INDEX('[2]Link Out Monthly BY'!$E$6:$E$491,MATCH($J18,'[2]Link Out Monthly BY'!$C$6:$C$491,0),1),"")</f>
        <v/>
      </c>
      <c r="M18" s="31" t="str">
        <f>IFERROR(INDEX('[2]Link Out Monthly BY'!$F$6:$F$491,MATCH($J18,'[2]Link Out Monthly BY'!$C$6:$C$491,0),1),"")</f>
        <v/>
      </c>
      <c r="N18" s="31" t="str">
        <f>IFERROR(INDEX('[2]Link Out Monthly BY'!$G$6:$G$491,MATCH($J18,'[2]Link Out Monthly BY'!$C$6:$C$491,0),1),"")</f>
        <v/>
      </c>
      <c r="O18" s="31" t="str">
        <f>IFERROR(INDEX('[2]Link Out Monthly BY'!$H$6:$H$491,MATCH($J18,'[2]Link Out Monthly BY'!$C$6:$C$491,0),1),"")</f>
        <v/>
      </c>
      <c r="P18" s="31" t="str">
        <f>IFERROR(INDEX('[2]Link Out Monthly BY'!$I$6:$I$491,MATCH($J18,'[2]Link Out Monthly BY'!$C$6:$C$491,0),1),"")</f>
        <v/>
      </c>
      <c r="Q18" s="31" t="str">
        <f>IFERROR(INDEX('[2]Link Out Monthly BY'!$J$6:$J$491,MATCH($J18,'[2]Link Out Monthly BY'!$C$6:$C$491,0),1),"")</f>
        <v/>
      </c>
      <c r="R18" s="31" t="str">
        <f>IFERROR(INDEX('[2]Link Out Monthly BY'!$K$6:$K$491,MATCH($J18,'[2]Link Out Monthly BY'!$C$6:$C$491,0),1),"")</f>
        <v/>
      </c>
      <c r="S18" s="31" t="str">
        <f>IFERROR(INDEX('[2]Link Out Monthly BY'!$L$6:$L$491,MATCH($J18,'[2]Link Out Monthly BY'!$C$6:$C$491,0),1),"")</f>
        <v/>
      </c>
      <c r="T18" s="31" t="str">
        <f>IFERROR(INDEX('[2]Link Out Monthly BY'!$M$6:$M$491,MATCH($J18,'[2]Link Out Monthly BY'!$C$6:$C$491,0),1),"")</f>
        <v/>
      </c>
      <c r="U18" s="31" t="str">
        <f>IFERROR(INDEX('[2]Link Out Monthly BY'!$N$6:$N$491,MATCH($J18,'[2]Link Out Monthly BY'!$C$6:$C$491,0),1),"")</f>
        <v/>
      </c>
      <c r="V18" s="31" t="str">
        <f>IFERROR(INDEX('[2]Link Out Monthly BY'!$O$6:$O$491,MATCH($J18,'[2]Link Out Monthly BY'!$C$6:$C$491,0),1),"")</f>
        <v/>
      </c>
      <c r="W18" s="31" t="str">
        <f>IFERROR(INDEX('[2]Link Out Monthly BY'!$P$6:$P$491,MATCH($J18,'[2]Link Out Monthly BY'!$C$6:$C$491,0),1),"")</f>
        <v/>
      </c>
      <c r="X18" s="31" t="str">
        <f>IFERROR(INDEX('[2]Link Out Monthly BY'!$Q$6:$Q$491,MATCH($J18,'[2]Link Out Monthly BY'!$C$6:$C$491,0),1),"")</f>
        <v/>
      </c>
      <c r="Y18" s="31">
        <f t="shared" ref="Y18:Y22" si="1">SUM(M18:X18)</f>
        <v>0</v>
      </c>
      <c r="Z18" s="10"/>
    </row>
    <row r="19" spans="1:39">
      <c r="A19" s="26" t="str">
        <f>'[2]Rate Case Constants'!$A$30</f>
        <v>Witness Responsible:</v>
      </c>
      <c r="B19" s="27"/>
      <c r="H19" s="2" t="str">
        <f>IFERROR(INDEX('[2]Link Out Monthly BY'!$A$6:$A$491,MATCH($J19,'[2]Link Out Monthly BY'!$C$6:$C$491,0),1),"")</f>
        <v/>
      </c>
      <c r="I19" s="2" t="str">
        <f>IFERROR(INDEX('[2]Link Out Monthly BY'!$B$6:$B$491,MATCH($J19,'[2]Link Out Monthly BY'!$C$6:$C$491,0),1),"")</f>
        <v/>
      </c>
      <c r="J19" s="28"/>
      <c r="K19" s="2" t="str">
        <f>IFERROR(INDEX('[2]Link Out Monthly BY'!$D$6:$D$491,MATCH($J19,'[2]Link Out Monthly BY'!$C$6:$C$491,0),1),"")</f>
        <v/>
      </c>
      <c r="L19" s="2" t="str">
        <f>IFERROR(INDEX('[2]Link Out Monthly BY'!$E$6:$E$491,MATCH($J19,'[2]Link Out Monthly BY'!$C$6:$C$491,0),1),"")</f>
        <v/>
      </c>
      <c r="M19" s="31" t="str">
        <f>IFERROR(INDEX('[2]Link Out Monthly BY'!$F$6:$F$491,MATCH($J19,'[2]Link Out Monthly BY'!$C$6:$C$491,0),1),"")</f>
        <v/>
      </c>
      <c r="N19" s="31" t="str">
        <f>IFERROR(INDEX('[2]Link Out Monthly BY'!$G$6:$G$491,MATCH($J19,'[2]Link Out Monthly BY'!$C$6:$C$491,0),1),"")</f>
        <v/>
      </c>
      <c r="O19" s="31" t="str">
        <f>IFERROR(INDEX('[2]Link Out Monthly BY'!$H$6:$H$491,MATCH($J19,'[2]Link Out Monthly BY'!$C$6:$C$491,0),1),"")</f>
        <v/>
      </c>
      <c r="P19" s="31" t="str">
        <f>IFERROR(INDEX('[2]Link Out Monthly BY'!$I$6:$I$491,MATCH($J19,'[2]Link Out Monthly BY'!$C$6:$C$491,0),1),"")</f>
        <v/>
      </c>
      <c r="Q19" s="31" t="str">
        <f>IFERROR(INDEX('[2]Link Out Monthly BY'!$J$6:$J$491,MATCH($J19,'[2]Link Out Monthly BY'!$C$6:$C$491,0),1),"")</f>
        <v/>
      </c>
      <c r="R19" s="31" t="str">
        <f>IFERROR(INDEX('[2]Link Out Monthly BY'!$K$6:$K$491,MATCH($J19,'[2]Link Out Monthly BY'!$C$6:$C$491,0),1),"")</f>
        <v/>
      </c>
      <c r="S19" s="31" t="str">
        <f>IFERROR(INDEX('[2]Link Out Monthly BY'!$L$6:$L$491,MATCH($J19,'[2]Link Out Monthly BY'!$C$6:$C$491,0),1),"")</f>
        <v/>
      </c>
      <c r="T19" s="31" t="str">
        <f>IFERROR(INDEX('[2]Link Out Monthly BY'!$M$6:$M$491,MATCH($J19,'[2]Link Out Monthly BY'!$C$6:$C$491,0),1),"")</f>
        <v/>
      </c>
      <c r="U19" s="31" t="str">
        <f>IFERROR(INDEX('[2]Link Out Monthly BY'!$N$6:$N$491,MATCH($J19,'[2]Link Out Monthly BY'!$C$6:$C$491,0),1),"")</f>
        <v/>
      </c>
      <c r="V19" s="31" t="str">
        <f>IFERROR(INDEX('[2]Link Out Monthly BY'!$O$6:$O$491,MATCH($J19,'[2]Link Out Monthly BY'!$C$6:$C$491,0),1),"")</f>
        <v/>
      </c>
      <c r="W19" s="31" t="str">
        <f>IFERROR(INDEX('[2]Link Out Monthly BY'!$P$6:$P$491,MATCH($J19,'[2]Link Out Monthly BY'!$C$6:$C$491,0),1),"")</f>
        <v/>
      </c>
      <c r="X19" s="31" t="str">
        <f>IFERROR(INDEX('[2]Link Out Monthly BY'!$Q$6:$Q$491,MATCH($J19,'[2]Link Out Monthly BY'!$C$6:$C$491,0),1),"")</f>
        <v/>
      </c>
      <c r="Y19" s="31">
        <f t="shared" si="1"/>
        <v>0</v>
      </c>
      <c r="Z19" s="10"/>
    </row>
    <row r="20" spans="1:39">
      <c r="A20" s="28" t="str">
        <f>'[2]Rate Case Constants'!$C$35</f>
        <v>Witness Responsible:   John Wilde</v>
      </c>
      <c r="H20" s="2" t="str">
        <f>IFERROR(INDEX('[2]Link Out Monthly BY'!$A$6:$A$491,MATCH($J20,'[2]Link Out Monthly BY'!$C$6:$C$491,0),1),"")</f>
        <v/>
      </c>
      <c r="I20" s="2" t="str">
        <f>IFERROR(INDEX('[2]Link Out Monthly BY'!$B$6:$B$491,MATCH($J20,'[2]Link Out Monthly BY'!$C$6:$C$491,0),1),"")</f>
        <v/>
      </c>
      <c r="J20" s="28"/>
      <c r="K20" s="2" t="str">
        <f>IFERROR(INDEX('[2]Link Out Monthly BY'!$D$6:$D$491,MATCH($J20,'[2]Link Out Monthly BY'!$C$6:$C$491,0),1),"")</f>
        <v/>
      </c>
      <c r="L20" s="2" t="str">
        <f>IFERROR(INDEX('[2]Link Out Monthly BY'!$E$6:$E$491,MATCH($J20,'[2]Link Out Monthly BY'!$C$6:$C$491,0),1),"")</f>
        <v/>
      </c>
      <c r="M20" s="31" t="str">
        <f>IFERROR(INDEX('[2]Link Out Monthly BY'!$F$6:$F$491,MATCH($J20,'[2]Link Out Monthly BY'!$C$6:$C$491,0),1),"")</f>
        <v/>
      </c>
      <c r="N20" s="31" t="str">
        <f>IFERROR(INDEX('[2]Link Out Monthly BY'!$G$6:$G$491,MATCH($J20,'[2]Link Out Monthly BY'!$C$6:$C$491,0),1),"")</f>
        <v/>
      </c>
      <c r="O20" s="31" t="str">
        <f>IFERROR(INDEX('[2]Link Out Monthly BY'!$H$6:$H$491,MATCH($J20,'[2]Link Out Monthly BY'!$C$6:$C$491,0),1),"")</f>
        <v/>
      </c>
      <c r="P20" s="31" t="str">
        <f>IFERROR(INDEX('[2]Link Out Monthly BY'!$I$6:$I$491,MATCH($J20,'[2]Link Out Monthly BY'!$C$6:$C$491,0),1),"")</f>
        <v/>
      </c>
      <c r="Q20" s="31" t="str">
        <f>IFERROR(INDEX('[2]Link Out Monthly BY'!$J$6:$J$491,MATCH($J20,'[2]Link Out Monthly BY'!$C$6:$C$491,0),1),"")</f>
        <v/>
      </c>
      <c r="R20" s="31" t="str">
        <f>IFERROR(INDEX('[2]Link Out Monthly BY'!$K$6:$K$491,MATCH($J20,'[2]Link Out Monthly BY'!$C$6:$C$491,0),1),"")</f>
        <v/>
      </c>
      <c r="S20" s="31" t="str">
        <f>IFERROR(INDEX('[2]Link Out Monthly BY'!$L$6:$L$491,MATCH($J20,'[2]Link Out Monthly BY'!$C$6:$C$491,0),1),"")</f>
        <v/>
      </c>
      <c r="T20" s="31" t="str">
        <f>IFERROR(INDEX('[2]Link Out Monthly BY'!$M$6:$M$491,MATCH($J20,'[2]Link Out Monthly BY'!$C$6:$C$491,0),1),"")</f>
        <v/>
      </c>
      <c r="U20" s="31" t="str">
        <f>IFERROR(INDEX('[2]Link Out Monthly BY'!$N$6:$N$491,MATCH($J20,'[2]Link Out Monthly BY'!$C$6:$C$491,0),1),"")</f>
        <v/>
      </c>
      <c r="V20" s="31" t="str">
        <f>IFERROR(INDEX('[2]Link Out Monthly BY'!$O$6:$O$491,MATCH($J20,'[2]Link Out Monthly BY'!$C$6:$C$491,0),1),"")</f>
        <v/>
      </c>
      <c r="W20" s="31" t="str">
        <f>IFERROR(INDEX('[2]Link Out Monthly BY'!$P$6:$P$491,MATCH($J20,'[2]Link Out Monthly BY'!$C$6:$C$491,0),1),"")</f>
        <v/>
      </c>
      <c r="X20" s="31" t="str">
        <f>IFERROR(INDEX('[2]Link Out Monthly BY'!$Q$6:$Q$491,MATCH($J20,'[2]Link Out Monthly BY'!$C$6:$C$491,0),1),"")</f>
        <v/>
      </c>
      <c r="Y20" s="31">
        <f t="shared" si="1"/>
        <v>0</v>
      </c>
      <c r="Z20" s="10"/>
    </row>
    <row r="21" spans="1:39">
      <c r="H21" s="2" t="str">
        <f>IFERROR(INDEX('[2]Link Out Monthly BY'!$A$6:$A$491,MATCH($J21,'[2]Link Out Monthly BY'!$C$6:$C$491,0),1),"")</f>
        <v/>
      </c>
      <c r="I21" s="2" t="str">
        <f>IFERROR(INDEX('[2]Link Out Monthly BY'!$B$6:$B$491,MATCH($J21,'[2]Link Out Monthly BY'!$C$6:$C$491,0),1),"")</f>
        <v/>
      </c>
      <c r="J21" s="28"/>
      <c r="K21" s="2" t="str">
        <f>IFERROR(INDEX('[2]Link Out Monthly BY'!$D$6:$D$491,MATCH($J21,'[2]Link Out Monthly BY'!$C$6:$C$491,0),1),"")</f>
        <v/>
      </c>
      <c r="L21" s="2" t="str">
        <f>IFERROR(INDEX('[2]Link Out Monthly BY'!$E$6:$E$491,MATCH($J21,'[2]Link Out Monthly BY'!$C$6:$C$491,0),1),"")</f>
        <v/>
      </c>
      <c r="M21" s="31" t="str">
        <f>IFERROR(INDEX('[2]Link Out Monthly BY'!$F$6:$F$491,MATCH($J21,'[2]Link Out Monthly BY'!$C$6:$C$491,0),1),"")</f>
        <v/>
      </c>
      <c r="N21" s="31" t="str">
        <f>IFERROR(INDEX('[2]Link Out Monthly BY'!$G$6:$G$491,MATCH($J21,'[2]Link Out Monthly BY'!$C$6:$C$491,0),1),"")</f>
        <v/>
      </c>
      <c r="O21" s="31" t="str">
        <f>IFERROR(INDEX('[2]Link Out Monthly BY'!$H$6:$H$491,MATCH($J21,'[2]Link Out Monthly BY'!$C$6:$C$491,0),1),"")</f>
        <v/>
      </c>
      <c r="P21" s="31" t="str">
        <f>IFERROR(INDEX('[2]Link Out Monthly BY'!$I$6:$I$491,MATCH($J21,'[2]Link Out Monthly BY'!$C$6:$C$491,0),1),"")</f>
        <v/>
      </c>
      <c r="Q21" s="31" t="str">
        <f>IFERROR(INDEX('[2]Link Out Monthly BY'!$J$6:$J$491,MATCH($J21,'[2]Link Out Monthly BY'!$C$6:$C$491,0),1),"")</f>
        <v/>
      </c>
      <c r="R21" s="31" t="str">
        <f>IFERROR(INDEX('[2]Link Out Monthly BY'!$K$6:$K$491,MATCH($J21,'[2]Link Out Monthly BY'!$C$6:$C$491,0),1),"")</f>
        <v/>
      </c>
      <c r="S21" s="31" t="str">
        <f>IFERROR(INDEX('[2]Link Out Monthly BY'!$L$6:$L$491,MATCH($J21,'[2]Link Out Monthly BY'!$C$6:$C$491,0),1),"")</f>
        <v/>
      </c>
      <c r="T21" s="31" t="str">
        <f>IFERROR(INDEX('[2]Link Out Monthly BY'!$M$6:$M$491,MATCH($J21,'[2]Link Out Monthly BY'!$C$6:$C$491,0),1),"")</f>
        <v/>
      </c>
      <c r="U21" s="31" t="str">
        <f>IFERROR(INDEX('[2]Link Out Monthly BY'!$N$6:$N$491,MATCH($J21,'[2]Link Out Monthly BY'!$C$6:$C$491,0),1),"")</f>
        <v/>
      </c>
      <c r="V21" s="31" t="str">
        <f>IFERROR(INDEX('[2]Link Out Monthly BY'!$O$6:$O$491,MATCH($J21,'[2]Link Out Monthly BY'!$C$6:$C$491,0),1),"")</f>
        <v/>
      </c>
      <c r="W21" s="31" t="str">
        <f>IFERROR(INDEX('[2]Link Out Monthly BY'!$P$6:$P$491,MATCH($J21,'[2]Link Out Monthly BY'!$C$6:$C$491,0),1),"")</f>
        <v/>
      </c>
      <c r="X21" s="31" t="str">
        <f>IFERROR(INDEX('[2]Link Out Monthly BY'!$Q$6:$Q$491,MATCH($J21,'[2]Link Out Monthly BY'!$C$6:$C$491,0),1),"")</f>
        <v/>
      </c>
      <c r="Y21" s="31">
        <f t="shared" si="1"/>
        <v>0</v>
      </c>
      <c r="Z21" s="10"/>
    </row>
    <row r="22" spans="1:39">
      <c r="A22" s="29" t="str">
        <f>+'[2]Link Out WP'!$D$73</f>
        <v>Property Tax</v>
      </c>
      <c r="B22" s="30"/>
      <c r="H22" s="2" t="str">
        <f>IFERROR(INDEX('[2]Link Out Monthly BY'!$A$6:$A$491,MATCH($J22,'[2]Link Out Monthly BY'!$C$6:$C$491,0),1),"")</f>
        <v/>
      </c>
      <c r="I22" s="2" t="str">
        <f>IFERROR(INDEX('[2]Link Out Monthly BY'!$B$6:$B$491,MATCH($J22,'[2]Link Out Monthly BY'!$C$6:$C$491,0),1),"")</f>
        <v/>
      </c>
      <c r="J22" s="28"/>
      <c r="K22" s="2" t="str">
        <f>IFERROR(INDEX('[2]Link Out Monthly BY'!$D$6:$D$491,MATCH($J22,'[2]Link Out Monthly BY'!$C$6:$C$491,0),1),"")</f>
        <v/>
      </c>
      <c r="L22" s="2" t="str">
        <f>IFERROR(INDEX('[2]Link Out Monthly BY'!$E$6:$E$491,MATCH($J22,'[2]Link Out Monthly BY'!$C$6:$C$491,0),1),"")</f>
        <v/>
      </c>
      <c r="M22" s="31" t="str">
        <f>IFERROR(INDEX('[2]Link Out Monthly BY'!$F$6:$F$491,MATCH($J22,'[2]Link Out Monthly BY'!$C$6:$C$491,0),1),"")</f>
        <v/>
      </c>
      <c r="N22" s="31" t="str">
        <f>IFERROR(INDEX('[2]Link Out Monthly BY'!$G$6:$G$491,MATCH($J22,'[2]Link Out Monthly BY'!$C$6:$C$491,0),1),"")</f>
        <v/>
      </c>
      <c r="O22" s="31" t="str">
        <f>IFERROR(INDEX('[2]Link Out Monthly BY'!$H$6:$H$491,MATCH($J22,'[2]Link Out Monthly BY'!$C$6:$C$491,0),1),"")</f>
        <v/>
      </c>
      <c r="P22" s="31" t="str">
        <f>IFERROR(INDEX('[2]Link Out Monthly BY'!$I$6:$I$491,MATCH($J22,'[2]Link Out Monthly BY'!$C$6:$C$491,0),1),"")</f>
        <v/>
      </c>
      <c r="Q22" s="31" t="str">
        <f>IFERROR(INDEX('[2]Link Out Monthly BY'!$J$6:$J$491,MATCH($J22,'[2]Link Out Monthly BY'!$C$6:$C$491,0),1),"")</f>
        <v/>
      </c>
      <c r="R22" s="31" t="str">
        <f>IFERROR(INDEX('[2]Link Out Monthly BY'!$K$6:$K$491,MATCH($J22,'[2]Link Out Monthly BY'!$C$6:$C$491,0),1),"")</f>
        <v/>
      </c>
      <c r="S22" s="31" t="str">
        <f>IFERROR(INDEX('[2]Link Out Monthly BY'!$L$6:$L$491,MATCH($J22,'[2]Link Out Monthly BY'!$C$6:$C$491,0),1),"")</f>
        <v/>
      </c>
      <c r="T22" s="31" t="str">
        <f>IFERROR(INDEX('[2]Link Out Monthly BY'!$M$6:$M$491,MATCH($J22,'[2]Link Out Monthly BY'!$C$6:$C$491,0),1),"")</f>
        <v/>
      </c>
      <c r="U22" s="31" t="str">
        <f>IFERROR(INDEX('[2]Link Out Monthly BY'!$N$6:$N$491,MATCH($J22,'[2]Link Out Monthly BY'!$C$6:$C$491,0),1),"")</f>
        <v/>
      </c>
      <c r="V22" s="31" t="str">
        <f>IFERROR(INDEX('[2]Link Out Monthly BY'!$O$6:$O$491,MATCH($J22,'[2]Link Out Monthly BY'!$C$6:$C$491,0),1),"")</f>
        <v/>
      </c>
      <c r="W22" s="31" t="str">
        <f>IFERROR(INDEX('[2]Link Out Monthly BY'!$P$6:$P$491,MATCH($J22,'[2]Link Out Monthly BY'!$C$6:$C$491,0),1),"")</f>
        <v/>
      </c>
      <c r="X22" s="31" t="str">
        <f>IFERROR(INDEX('[2]Link Out Monthly BY'!$Q$6:$Q$491,MATCH($J22,'[2]Link Out Monthly BY'!$C$6:$C$491,0),1),"")</f>
        <v/>
      </c>
      <c r="Y22" s="31">
        <f t="shared" si="1"/>
        <v>0</v>
      </c>
      <c r="Z22" s="10"/>
    </row>
    <row r="23" spans="1:39">
      <c r="A23" s="6"/>
      <c r="B23" s="3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>
      <c r="A24" s="29" t="str">
        <f>+'[2]Link Out WP'!$F$73</f>
        <v>W/P - 5-1</v>
      </c>
      <c r="B24" s="30"/>
      <c r="M24" s="93">
        <f t="shared" ref="M24:Y24" si="2">SUM(M12:M23)</f>
        <v>1229056</v>
      </c>
      <c r="N24" s="42">
        <f t="shared" si="2"/>
        <v>527782</v>
      </c>
      <c r="O24" s="42">
        <f t="shared" si="2"/>
        <v>408199</v>
      </c>
      <c r="P24" s="42">
        <f t="shared" si="2"/>
        <v>501322</v>
      </c>
      <c r="Q24" s="42">
        <f t="shared" si="2"/>
        <v>501322</v>
      </c>
      <c r="R24" s="42">
        <f t="shared" si="2"/>
        <v>501322</v>
      </c>
      <c r="S24" s="42">
        <f t="shared" si="2"/>
        <v>474331</v>
      </c>
      <c r="T24" s="42">
        <f t="shared" si="2"/>
        <v>474331</v>
      </c>
      <c r="U24" s="42">
        <f t="shared" si="2"/>
        <v>474331</v>
      </c>
      <c r="V24" s="42">
        <f t="shared" si="2"/>
        <v>474331</v>
      </c>
      <c r="W24" s="42">
        <f t="shared" si="2"/>
        <v>518213</v>
      </c>
      <c r="X24" s="42">
        <f t="shared" si="2"/>
        <v>518213</v>
      </c>
      <c r="Y24" s="42">
        <f t="shared" si="2"/>
        <v>6602753</v>
      </c>
      <c r="Z24" s="86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>
      <c r="A25" s="6" t="str">
        <f>'[2]Link Out Filing Exhibits'!$M$80</f>
        <v>Schedule D-2.3</v>
      </c>
      <c r="B25" s="30"/>
      <c r="Z25" s="10"/>
      <c r="AA25" s="10"/>
      <c r="AB25" s="94"/>
      <c r="AC25" s="94"/>
      <c r="AD25" s="69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>
      <c r="A26" s="6"/>
      <c r="B26" s="30"/>
      <c r="M26" s="10"/>
      <c r="N26" s="10"/>
      <c r="O26" s="10"/>
      <c r="P26" s="10"/>
      <c r="Q26" s="10"/>
      <c r="R26" s="10"/>
      <c r="S26" s="10"/>
      <c r="T26" s="10"/>
      <c r="U26" s="10"/>
      <c r="V26" s="92"/>
      <c r="W26" s="10"/>
      <c r="X26" s="92"/>
      <c r="AA26" s="10"/>
      <c r="AB26" s="86"/>
      <c r="AC26" s="86"/>
      <c r="AD26" s="95"/>
      <c r="AE26" s="10"/>
      <c r="AF26" s="30"/>
      <c r="AG26" s="30"/>
      <c r="AH26" s="30"/>
      <c r="AI26" s="30"/>
      <c r="AJ26" s="30"/>
      <c r="AK26" s="10"/>
      <c r="AL26" s="10"/>
      <c r="AM26" s="10"/>
    </row>
    <row r="27" spans="1:39">
      <c r="A27" s="6"/>
      <c r="B27" s="30"/>
      <c r="M27" s="10"/>
      <c r="N27" s="10"/>
      <c r="O27" s="10"/>
      <c r="P27" s="10"/>
      <c r="Q27" s="10"/>
      <c r="R27" s="10"/>
      <c r="S27" s="10"/>
      <c r="T27" s="10"/>
      <c r="U27" s="10"/>
      <c r="V27" s="92"/>
      <c r="W27" s="10"/>
      <c r="X27" s="10"/>
      <c r="AA27" s="10"/>
      <c r="AB27" s="10"/>
      <c r="AC27" s="10"/>
      <c r="AD27" s="10"/>
      <c r="AE27" s="10"/>
      <c r="AF27" s="86"/>
      <c r="AG27" s="86"/>
      <c r="AH27" s="86"/>
      <c r="AI27" s="86"/>
      <c r="AJ27" s="86"/>
      <c r="AK27" s="86"/>
      <c r="AL27" s="86"/>
      <c r="AM27" s="86"/>
    </row>
    <row r="28" spans="1:39">
      <c r="A28" s="6"/>
      <c r="B28" s="3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AA28" s="10"/>
      <c r="AB28" s="86"/>
      <c r="AC28" s="86"/>
      <c r="AD28" s="10"/>
      <c r="AE28" s="10"/>
      <c r="AF28" s="96"/>
      <c r="AG28" s="97"/>
      <c r="AH28" s="97"/>
      <c r="AI28" s="97"/>
      <c r="AJ28" s="97"/>
      <c r="AK28" s="10"/>
      <c r="AL28" s="10"/>
      <c r="AM28" s="10"/>
    </row>
    <row r="29" spans="1:39">
      <c r="A29" s="6"/>
      <c r="B29" s="3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AA29" s="10"/>
      <c r="AB29" s="10"/>
      <c r="AC29" s="10"/>
      <c r="AD29" s="10"/>
      <c r="AE29" s="10"/>
      <c r="AF29" s="10"/>
      <c r="AG29" s="30"/>
      <c r="AH29" s="30"/>
      <c r="AI29" s="30"/>
      <c r="AJ29" s="95"/>
      <c r="AK29" s="10"/>
      <c r="AL29" s="10"/>
      <c r="AM29" s="10"/>
    </row>
    <row r="30" spans="1:39">
      <c r="A30" s="6"/>
      <c r="B30" s="3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>
      <c r="A31" s="6"/>
      <c r="B31" s="30"/>
      <c r="AA31" s="10"/>
      <c r="AB31" s="10"/>
      <c r="AC31" s="10"/>
      <c r="AD31" s="10"/>
      <c r="AE31" s="10"/>
      <c r="AF31" s="10"/>
      <c r="AG31" s="10"/>
      <c r="AH31" s="10"/>
      <c r="AI31" s="10"/>
      <c r="AJ31" s="97"/>
      <c r="AK31" s="10"/>
      <c r="AL31" s="10"/>
      <c r="AM31" s="10"/>
    </row>
    <row r="32" spans="1:39">
      <c r="A32" s="6"/>
      <c r="B32" s="3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25">
      <c r="A33" s="55"/>
      <c r="B33" s="30"/>
      <c r="H33" s="6" t="s">
        <v>23</v>
      </c>
      <c r="Q33" s="31"/>
    </row>
    <row r="34" spans="1:25">
      <c r="A34" s="50"/>
      <c r="B34" s="52"/>
      <c r="C34" s="52"/>
      <c r="D34" s="53"/>
      <c r="E34" s="53"/>
      <c r="F34" s="53"/>
      <c r="G34" s="3"/>
      <c r="H34" s="32" t="s">
        <v>24</v>
      </c>
      <c r="I34" s="32" t="s">
        <v>12</v>
      </c>
      <c r="J34" s="32" t="s">
        <v>13</v>
      </c>
      <c r="K34" s="32" t="s">
        <v>6</v>
      </c>
      <c r="L34" s="11" t="s">
        <v>14</v>
      </c>
      <c r="M34" s="33">
        <v>43647</v>
      </c>
      <c r="N34" s="33">
        <v>43678</v>
      </c>
      <c r="O34" s="33">
        <v>43709</v>
      </c>
      <c r="P34" s="33">
        <v>43739</v>
      </c>
      <c r="Q34" s="33">
        <v>43770</v>
      </c>
      <c r="R34" s="33">
        <v>43800</v>
      </c>
      <c r="S34" s="33">
        <v>43831</v>
      </c>
      <c r="T34" s="33">
        <v>43862</v>
      </c>
      <c r="U34" s="33">
        <v>43891</v>
      </c>
      <c r="V34" s="33">
        <v>43922</v>
      </c>
      <c r="W34" s="33">
        <v>43952</v>
      </c>
      <c r="X34" s="33">
        <v>43983</v>
      </c>
      <c r="Y34" s="32" t="s">
        <v>25</v>
      </c>
    </row>
    <row r="35" spans="1:25">
      <c r="A35" s="43"/>
      <c r="B35" s="51"/>
      <c r="C35" s="51"/>
      <c r="D35" s="51"/>
      <c r="E35" s="51"/>
      <c r="F35" s="51"/>
    </row>
    <row r="36" spans="1:25">
      <c r="A36" s="43"/>
      <c r="B36" s="51"/>
      <c r="C36" s="51"/>
      <c r="D36" s="51"/>
      <c r="E36" s="51"/>
      <c r="H36" s="2" t="str">
        <f>IFERROR(INDEX('[2]Link Out Forecast'!$A$6:$A$250,MATCH($J36,'[2]Link Out Forecast'!$C$6:$C$250,0),1),"")</f>
        <v>P48</v>
      </c>
      <c r="I36" s="2" t="str">
        <f>IFERROR(INDEX('[2]Link Out Forecast'!$B$6:$B$250,MATCH($J36,'[2]Link Out Forecast'!$C$6:$C$250,0),1),"")</f>
        <v>General taxes</v>
      </c>
      <c r="J36" s="28">
        <v>68520000</v>
      </c>
      <c r="K36" s="2" t="str">
        <f>IFERROR(INDEX('[2]Link Out Forecast'!$D$6:$D$250,MATCH($J36,'[2]Link Out Forecast'!$C$6:$C$250,0),1),"")</f>
        <v>Property Taxes</v>
      </c>
      <c r="L36" s="2" t="str">
        <f>IFERROR(INDEX('[2]Link Out Forecast'!$E$6:$E$250,MATCH($J36,'[2]Link Out Forecast'!$C$6:$C$250,0),1),"")</f>
        <v>408.11</v>
      </c>
      <c r="M36" s="31">
        <f>IFERROR(INDEX('[2]Link Out Forecast'!$F$6:$F$250,MATCH($J36,'[2]Link Out Forecast'!$C$6:$C$250,0),1),"")</f>
        <v>518213</v>
      </c>
      <c r="N36" s="31">
        <f>IFERROR(INDEX('[2]Link Out Forecast'!$G$6:$G$250,MATCH($J36,'[2]Link Out Forecast'!$C$6:$C$250,0),1),"")</f>
        <v>518213</v>
      </c>
      <c r="O36" s="31">
        <f>IFERROR(INDEX('[2]Link Out Forecast'!$H$6:$H$250,MATCH($J36,'[2]Link Out Forecast'!$C$6:$C$250,0),1),"")</f>
        <v>518213</v>
      </c>
      <c r="P36" s="31">
        <f>IFERROR(INDEX('[2]Link Out Forecast'!$I$6:$I$250,MATCH($J36,'[2]Link Out Forecast'!$C$6:$C$250,0),1),"")</f>
        <v>518213</v>
      </c>
      <c r="Q36" s="31">
        <f>IFERROR(INDEX('[2]Link Out Forecast'!$J$6:$J$250,MATCH($J36,'[2]Link Out Forecast'!$C$6:$C$250,0),1),"")</f>
        <v>518213</v>
      </c>
      <c r="R36" s="31">
        <f>IFERROR(INDEX('[2]Link Out Forecast'!$K$6:$K$250,MATCH($J36,'[2]Link Out Forecast'!$C$6:$C$250,0),1),"")</f>
        <v>518213</v>
      </c>
      <c r="S36" s="31">
        <f>IFERROR(INDEX('[2]Link Out Forecast'!$L$6:$L$250,MATCH($J36,'[2]Link Out Forecast'!$C$6:$C$250,0),1),"")</f>
        <v>600155</v>
      </c>
      <c r="T36" s="31">
        <f>IFERROR(INDEX('[2]Link Out Forecast'!$M$6:$M$250,MATCH($J36,'[2]Link Out Forecast'!$C$6:$C$250,0),1),"")</f>
        <v>586993</v>
      </c>
      <c r="U36" s="31">
        <f>IFERROR(INDEX('[2]Link Out Forecast'!$N$6:$N$250,MATCH($J36,'[2]Link Out Forecast'!$C$6:$C$250,0),1),"")</f>
        <v>582579</v>
      </c>
      <c r="V36" s="31">
        <f>IFERROR(INDEX('[2]Link Out Forecast'!$O$6:$O$250,MATCH($J36,'[2]Link Out Forecast'!$C$6:$C$250,0),1),"")</f>
        <v>584362</v>
      </c>
      <c r="W36" s="31">
        <f>IFERROR(INDEX('[2]Link Out Forecast'!$P$6:$P$250,MATCH($J36,'[2]Link Out Forecast'!$C$6:$C$250,0),1),"")</f>
        <v>585363</v>
      </c>
      <c r="X36" s="31">
        <f>IFERROR(INDEX('[2]Link Out Forecast'!$Q$6:$Q$250,MATCH($J36,'[2]Link Out Forecast'!$C$6:$C$250,0),1),"")</f>
        <v>579040</v>
      </c>
      <c r="Y36" s="31">
        <f>IFERROR(INDEX('[2]Link Out Forecast'!$R$6:$R$250,MATCH($J36,'[2]Link Out Forecast'!$C$6:$C$250,0),1),"")</f>
        <v>6627770</v>
      </c>
    </row>
    <row r="37" spans="1:25">
      <c r="A37" s="43"/>
      <c r="B37" s="51"/>
      <c r="C37" s="51"/>
      <c r="D37" s="51"/>
      <c r="E37" s="51"/>
      <c r="H37" s="2" t="str">
        <f>IFERROR(INDEX('[2]Link Out Forecast'!$A$6:$A$250,MATCH($J37,'[2]Link Out Forecast'!$C$6:$C$250,0),1),"")</f>
        <v/>
      </c>
      <c r="I37" s="2" t="str">
        <f>IFERROR(INDEX('[2]Link Out Forecast'!$B$6:$B$250,MATCH($J37,'[2]Link Out Forecast'!$C$6:$C$250,0),1),"")</f>
        <v/>
      </c>
      <c r="J37" s="28"/>
      <c r="K37" s="2" t="str">
        <f>IFERROR(INDEX('[2]Link Out Forecast'!$D$6:$D$250,MATCH($J37,'[2]Link Out Forecast'!$C$6:$C$250,0),1),"")</f>
        <v/>
      </c>
      <c r="L37" s="2" t="str">
        <f>IFERROR(INDEX('[2]Link Out Forecast'!$E$6:$E$250,MATCH($J37,'[2]Link Out Forecast'!$C$6:$C$250,0),1),"")</f>
        <v/>
      </c>
      <c r="M37" s="31" t="str">
        <f>IFERROR(INDEX('[2]Link Out Forecast'!$F$6:$F$250,MATCH($J37,'[2]Link Out Forecast'!$C$6:$C$250,0),1),"")</f>
        <v/>
      </c>
      <c r="N37" s="31" t="str">
        <f>IFERROR(INDEX('[2]Link Out Forecast'!$G$6:$G$250,MATCH($J37,'[2]Link Out Forecast'!$C$6:$C$250,0),1),"")</f>
        <v/>
      </c>
      <c r="O37" s="31" t="str">
        <f>IFERROR(INDEX('[2]Link Out Forecast'!$H$6:$H$250,MATCH($J37,'[2]Link Out Forecast'!$C$6:$C$250,0),1),"")</f>
        <v/>
      </c>
      <c r="P37" s="31" t="str">
        <f>IFERROR(INDEX('[2]Link Out Forecast'!$I$6:$I$250,MATCH($J37,'[2]Link Out Forecast'!$C$6:$C$250,0),1),"")</f>
        <v/>
      </c>
      <c r="Q37" s="31" t="str">
        <f>IFERROR(INDEX('[2]Link Out Forecast'!$J$6:$J$250,MATCH($J37,'[2]Link Out Forecast'!$C$6:$C$250,0),1),"")</f>
        <v/>
      </c>
      <c r="R37" s="31" t="str">
        <f>IFERROR(INDEX('[2]Link Out Forecast'!$K$6:$K$250,MATCH($J37,'[2]Link Out Forecast'!$C$6:$C$250,0),1),"")</f>
        <v/>
      </c>
      <c r="S37" s="31" t="str">
        <f>IFERROR(INDEX('[2]Link Out Forecast'!$L$6:$L$250,MATCH($J37,'[2]Link Out Forecast'!$C$6:$C$250,0),1),"")</f>
        <v/>
      </c>
      <c r="T37" s="31" t="str">
        <f>IFERROR(INDEX('[2]Link Out Forecast'!$M$6:$M$250,MATCH($J37,'[2]Link Out Forecast'!$C$6:$C$250,0),1),"")</f>
        <v/>
      </c>
      <c r="U37" s="31" t="str">
        <f>IFERROR(INDEX('[2]Link Out Forecast'!$N$6:$N$250,MATCH($J37,'[2]Link Out Forecast'!$C$6:$C$250,0),1),"")</f>
        <v/>
      </c>
      <c r="V37" s="31" t="str">
        <f>IFERROR(INDEX('[2]Link Out Forecast'!$O$6:$O$250,MATCH($J37,'[2]Link Out Forecast'!$C$6:$C$250,0),1),"")</f>
        <v/>
      </c>
      <c r="W37" s="31" t="str">
        <f>IFERROR(INDEX('[2]Link Out Forecast'!$P$6:$P$250,MATCH($J37,'[2]Link Out Forecast'!$C$6:$C$250,0),1),"")</f>
        <v/>
      </c>
      <c r="X37" s="31" t="str">
        <f>IFERROR(INDEX('[2]Link Out Forecast'!$Q$6:$Q$250,MATCH($J37,'[2]Link Out Forecast'!$C$6:$C$250,0),1),"")</f>
        <v/>
      </c>
      <c r="Y37" s="31" t="str">
        <f>IFERROR(INDEX('[2]Link Out Forecast'!$R$6:$R$250,MATCH($J37,'[2]Link Out Forecast'!$C$6:$C$250,0),1),"")</f>
        <v/>
      </c>
    </row>
    <row r="38" spans="1:25">
      <c r="A38" s="43"/>
      <c r="B38" s="51"/>
      <c r="C38" s="51"/>
      <c r="D38" s="51"/>
      <c r="E38" s="51"/>
      <c r="H38" s="2" t="str">
        <f>IFERROR(INDEX('[2]Link Out Forecast'!$A$6:$A$250,MATCH($J38,'[2]Link Out Forecast'!$C$6:$C$250,0),1),"")</f>
        <v/>
      </c>
      <c r="I38" s="2" t="str">
        <f>IFERROR(INDEX('[2]Link Out Forecast'!$B$6:$B$250,MATCH($J38,'[2]Link Out Forecast'!$C$6:$C$250,0),1),"")</f>
        <v/>
      </c>
      <c r="J38" s="28"/>
      <c r="K38" s="2" t="str">
        <f>IFERROR(INDEX('[2]Link Out Forecast'!$D$6:$D$250,MATCH($J38,'[2]Link Out Forecast'!$C$6:$C$250,0),1),"")</f>
        <v/>
      </c>
      <c r="L38" s="2" t="str">
        <f>IFERROR(INDEX('[2]Link Out Forecast'!$E$6:$E$250,MATCH($J38,'[2]Link Out Forecast'!$C$6:$C$250,0),1),"")</f>
        <v/>
      </c>
      <c r="M38" s="31" t="str">
        <f>IFERROR(INDEX('[2]Link Out Forecast'!$F$6:$F$250,MATCH($J38,'[2]Link Out Forecast'!$C$6:$C$250,0),1),"")</f>
        <v/>
      </c>
      <c r="N38" s="31" t="str">
        <f>IFERROR(INDEX('[2]Link Out Forecast'!$G$6:$G$250,MATCH($J38,'[2]Link Out Forecast'!$C$6:$C$250,0),1),"")</f>
        <v/>
      </c>
      <c r="O38" s="31" t="str">
        <f>IFERROR(INDEX('[2]Link Out Forecast'!$H$6:$H$250,MATCH($J38,'[2]Link Out Forecast'!$C$6:$C$250,0),1),"")</f>
        <v/>
      </c>
      <c r="P38" s="31" t="str">
        <f>IFERROR(INDEX('[2]Link Out Forecast'!$I$6:$I$250,MATCH($J38,'[2]Link Out Forecast'!$C$6:$C$250,0),1),"")</f>
        <v/>
      </c>
      <c r="Q38" s="31" t="str">
        <f>IFERROR(INDEX('[2]Link Out Forecast'!$J$6:$J$250,MATCH($J38,'[2]Link Out Forecast'!$C$6:$C$250,0),1),"")</f>
        <v/>
      </c>
      <c r="R38" s="31" t="str">
        <f>IFERROR(INDEX('[2]Link Out Forecast'!$K$6:$K$250,MATCH($J38,'[2]Link Out Forecast'!$C$6:$C$250,0),1),"")</f>
        <v/>
      </c>
      <c r="S38" s="31" t="str">
        <f>IFERROR(INDEX('[2]Link Out Forecast'!$L$6:$L$250,MATCH($J38,'[2]Link Out Forecast'!$C$6:$C$250,0),1),"")</f>
        <v/>
      </c>
      <c r="T38" s="31" t="str">
        <f>IFERROR(INDEX('[2]Link Out Forecast'!$M$6:$M$250,MATCH($J38,'[2]Link Out Forecast'!$C$6:$C$250,0),1),"")</f>
        <v/>
      </c>
      <c r="U38" s="31" t="str">
        <f>IFERROR(INDEX('[2]Link Out Forecast'!$N$6:$N$250,MATCH($J38,'[2]Link Out Forecast'!$C$6:$C$250,0),1),"")</f>
        <v/>
      </c>
      <c r="V38" s="31" t="str">
        <f>IFERROR(INDEX('[2]Link Out Forecast'!$O$6:$O$250,MATCH($J38,'[2]Link Out Forecast'!$C$6:$C$250,0),1),"")</f>
        <v/>
      </c>
      <c r="W38" s="31" t="str">
        <f>IFERROR(INDEX('[2]Link Out Forecast'!$P$6:$P$250,MATCH($J38,'[2]Link Out Forecast'!$C$6:$C$250,0),1),"")</f>
        <v/>
      </c>
      <c r="X38" s="31" t="str">
        <f>IFERROR(INDEX('[2]Link Out Forecast'!$Q$6:$Q$250,MATCH($J38,'[2]Link Out Forecast'!$C$6:$C$250,0),1),"")</f>
        <v/>
      </c>
      <c r="Y38" s="31" t="str">
        <f>IFERROR(INDEX('[2]Link Out Forecast'!$R$6:$R$250,MATCH($J38,'[2]Link Out Forecast'!$C$6:$C$250,0),1),"")</f>
        <v/>
      </c>
    </row>
    <row r="39" spans="1:25">
      <c r="A39" s="43"/>
      <c r="B39" s="51"/>
      <c r="C39" s="51"/>
      <c r="D39" s="51"/>
      <c r="E39" s="51"/>
      <c r="H39" s="2" t="str">
        <f>IFERROR(INDEX('[2]Link Out Forecast'!$A$6:$A$250,MATCH($J39,'[2]Link Out Forecast'!$C$6:$C$250,0),1),"")</f>
        <v/>
      </c>
      <c r="I39" s="2" t="str">
        <f>IFERROR(INDEX('[2]Link Out Forecast'!$B$6:$B$250,MATCH($J39,'[2]Link Out Forecast'!$C$6:$C$250,0),1),"")</f>
        <v/>
      </c>
      <c r="J39" s="28"/>
      <c r="K39" s="2" t="str">
        <f>IFERROR(INDEX('[2]Link Out Forecast'!$D$6:$D$250,MATCH($J39,'[2]Link Out Forecast'!$C$6:$C$250,0),1),"")</f>
        <v/>
      </c>
      <c r="L39" s="2" t="str">
        <f>IFERROR(INDEX('[2]Link Out Forecast'!$E$6:$E$250,MATCH($J39,'[2]Link Out Forecast'!$C$6:$C$250,0),1),"")</f>
        <v/>
      </c>
      <c r="M39" s="31" t="str">
        <f>IFERROR(INDEX('[2]Link Out Forecast'!$F$6:$F$250,MATCH($J39,'[2]Link Out Forecast'!$C$6:$C$250,0),1),"")</f>
        <v/>
      </c>
      <c r="N39" s="31" t="str">
        <f>IFERROR(INDEX('[2]Link Out Forecast'!$G$6:$G$250,MATCH($J39,'[2]Link Out Forecast'!$C$6:$C$250,0),1),"")</f>
        <v/>
      </c>
      <c r="O39" s="31" t="str">
        <f>IFERROR(INDEX('[2]Link Out Forecast'!$H$6:$H$250,MATCH($J39,'[2]Link Out Forecast'!$C$6:$C$250,0),1),"")</f>
        <v/>
      </c>
      <c r="P39" s="31" t="str">
        <f>IFERROR(INDEX('[2]Link Out Forecast'!$I$6:$I$250,MATCH($J39,'[2]Link Out Forecast'!$C$6:$C$250,0),1),"")</f>
        <v/>
      </c>
      <c r="Q39" s="31" t="str">
        <f>IFERROR(INDEX('[2]Link Out Forecast'!$J$6:$J$250,MATCH($J39,'[2]Link Out Forecast'!$C$6:$C$250,0),1),"")</f>
        <v/>
      </c>
      <c r="R39" s="31" t="str">
        <f>IFERROR(INDEX('[2]Link Out Forecast'!$K$6:$K$250,MATCH($J39,'[2]Link Out Forecast'!$C$6:$C$250,0),1),"")</f>
        <v/>
      </c>
      <c r="S39" s="31" t="str">
        <f>IFERROR(INDEX('[2]Link Out Forecast'!$L$6:$L$250,MATCH($J39,'[2]Link Out Forecast'!$C$6:$C$250,0),1),"")</f>
        <v/>
      </c>
      <c r="T39" s="31" t="str">
        <f>IFERROR(INDEX('[2]Link Out Forecast'!$M$6:$M$250,MATCH($J39,'[2]Link Out Forecast'!$C$6:$C$250,0),1),"")</f>
        <v/>
      </c>
      <c r="U39" s="31" t="str">
        <f>IFERROR(INDEX('[2]Link Out Forecast'!$N$6:$N$250,MATCH($J39,'[2]Link Out Forecast'!$C$6:$C$250,0),1),"")</f>
        <v/>
      </c>
      <c r="V39" s="31" t="str">
        <f>IFERROR(INDEX('[2]Link Out Forecast'!$O$6:$O$250,MATCH($J39,'[2]Link Out Forecast'!$C$6:$C$250,0),1),"")</f>
        <v/>
      </c>
      <c r="W39" s="31" t="str">
        <f>IFERROR(INDEX('[2]Link Out Forecast'!$P$6:$P$250,MATCH($J39,'[2]Link Out Forecast'!$C$6:$C$250,0),1),"")</f>
        <v/>
      </c>
      <c r="X39" s="31" t="str">
        <f>IFERROR(INDEX('[2]Link Out Forecast'!$Q$6:$Q$250,MATCH($J39,'[2]Link Out Forecast'!$C$6:$C$250,0),1),"")</f>
        <v/>
      </c>
      <c r="Y39" s="31" t="str">
        <f>IFERROR(INDEX('[2]Link Out Forecast'!$R$6:$R$250,MATCH($J39,'[2]Link Out Forecast'!$C$6:$C$250,0),1),"")</f>
        <v/>
      </c>
    </row>
    <row r="40" spans="1:25">
      <c r="A40" s="43"/>
      <c r="B40" s="51"/>
      <c r="C40" s="51"/>
      <c r="D40" s="51"/>
      <c r="E40" s="51"/>
      <c r="H40" s="2" t="str">
        <f>IFERROR(INDEX('[2]Link Out Forecast'!$A$6:$A$250,MATCH($J40,'[2]Link Out Forecast'!$C$6:$C$250,0),1),"")</f>
        <v/>
      </c>
      <c r="I40" s="2" t="str">
        <f>IFERROR(INDEX('[2]Link Out Forecast'!$B$6:$B$250,MATCH($J40,'[2]Link Out Forecast'!$C$6:$C$250,0),1),"")</f>
        <v/>
      </c>
      <c r="J40" s="28"/>
      <c r="K40" s="2" t="str">
        <f>IFERROR(INDEX('[2]Link Out Forecast'!$D$6:$D$250,MATCH($J40,'[2]Link Out Forecast'!$C$6:$C$250,0),1),"")</f>
        <v/>
      </c>
      <c r="L40" s="2" t="str">
        <f>IFERROR(INDEX('[2]Link Out Forecast'!$E$6:$E$250,MATCH($J40,'[2]Link Out Forecast'!$C$6:$C$250,0),1),"")</f>
        <v/>
      </c>
      <c r="M40" s="31" t="str">
        <f>IFERROR(INDEX('[2]Link Out Forecast'!$F$6:$F$250,MATCH($J40,'[2]Link Out Forecast'!$C$6:$C$250,0),1),"")</f>
        <v/>
      </c>
      <c r="N40" s="31" t="str">
        <f>IFERROR(INDEX('[2]Link Out Forecast'!$G$6:$G$250,MATCH($J40,'[2]Link Out Forecast'!$C$6:$C$250,0),1),"")</f>
        <v/>
      </c>
      <c r="O40" s="31" t="str">
        <f>IFERROR(INDEX('[2]Link Out Forecast'!$H$6:$H$250,MATCH($J40,'[2]Link Out Forecast'!$C$6:$C$250,0),1),"")</f>
        <v/>
      </c>
      <c r="P40" s="31" t="str">
        <f>IFERROR(INDEX('[2]Link Out Forecast'!$I$6:$I$250,MATCH($J40,'[2]Link Out Forecast'!$C$6:$C$250,0),1),"")</f>
        <v/>
      </c>
      <c r="Q40" s="31" t="str">
        <f>IFERROR(INDEX('[2]Link Out Forecast'!$J$6:$J$250,MATCH($J40,'[2]Link Out Forecast'!$C$6:$C$250,0),1),"")</f>
        <v/>
      </c>
      <c r="R40" s="31" t="str">
        <f>IFERROR(INDEX('[2]Link Out Forecast'!$K$6:$K$250,MATCH($J40,'[2]Link Out Forecast'!$C$6:$C$250,0),1),"")</f>
        <v/>
      </c>
      <c r="S40" s="31" t="str">
        <f>IFERROR(INDEX('[2]Link Out Forecast'!$L$6:$L$250,MATCH($J40,'[2]Link Out Forecast'!$C$6:$C$250,0),1),"")</f>
        <v/>
      </c>
      <c r="T40" s="31" t="str">
        <f>IFERROR(INDEX('[2]Link Out Forecast'!$M$6:$M$250,MATCH($J40,'[2]Link Out Forecast'!$C$6:$C$250,0),1),"")</f>
        <v/>
      </c>
      <c r="U40" s="31" t="str">
        <f>IFERROR(INDEX('[2]Link Out Forecast'!$N$6:$N$250,MATCH($J40,'[2]Link Out Forecast'!$C$6:$C$250,0),1),"")</f>
        <v/>
      </c>
      <c r="V40" s="31" t="str">
        <f>IFERROR(INDEX('[2]Link Out Forecast'!$O$6:$O$250,MATCH($J40,'[2]Link Out Forecast'!$C$6:$C$250,0),1),"")</f>
        <v/>
      </c>
      <c r="W40" s="31" t="str">
        <f>IFERROR(INDEX('[2]Link Out Forecast'!$P$6:$P$250,MATCH($J40,'[2]Link Out Forecast'!$C$6:$C$250,0),1),"")</f>
        <v/>
      </c>
      <c r="X40" s="31" t="str">
        <f>IFERROR(INDEX('[2]Link Out Forecast'!$Q$6:$Q$250,MATCH($J40,'[2]Link Out Forecast'!$C$6:$C$250,0),1),"")</f>
        <v/>
      </c>
      <c r="Y40" s="31" t="str">
        <f>IFERROR(INDEX('[2]Link Out Forecast'!$R$6:$R$250,MATCH($J40,'[2]Link Out Forecast'!$C$6:$C$250,0),1),"")</f>
        <v/>
      </c>
    </row>
    <row r="41" spans="1:25">
      <c r="A41" s="43"/>
      <c r="B41" s="51"/>
      <c r="C41" s="51"/>
      <c r="D41" s="51"/>
      <c r="E41" s="51"/>
      <c r="H41" s="2" t="str">
        <f>IFERROR(INDEX('[2]Link Out Forecast'!$A$6:$A$250,MATCH($J41,'[2]Link Out Forecast'!$C$6:$C$250,0),1),"")</f>
        <v/>
      </c>
      <c r="I41" s="2" t="str">
        <f>IFERROR(INDEX('[2]Link Out Forecast'!$B$6:$B$250,MATCH($J41,'[2]Link Out Forecast'!$C$6:$C$250,0),1),"")</f>
        <v/>
      </c>
      <c r="J41" s="28"/>
      <c r="K41" s="2" t="str">
        <f>IFERROR(INDEX('[2]Link Out Forecast'!$D$6:$D$250,MATCH($J41,'[2]Link Out Forecast'!$C$6:$C$250,0),1),"")</f>
        <v/>
      </c>
      <c r="L41" s="2" t="str">
        <f>IFERROR(INDEX('[2]Link Out Forecast'!$E$6:$E$250,MATCH($J41,'[2]Link Out Forecast'!$C$6:$C$250,0),1),"")</f>
        <v/>
      </c>
      <c r="M41" s="31" t="str">
        <f>IFERROR(INDEX('[2]Link Out Forecast'!$F$6:$F$250,MATCH($J41,'[2]Link Out Forecast'!$C$6:$C$250,0),1),"")</f>
        <v/>
      </c>
      <c r="N41" s="31" t="str">
        <f>IFERROR(INDEX('[2]Link Out Forecast'!$G$6:$G$250,MATCH($J41,'[2]Link Out Forecast'!$C$6:$C$250,0),1),"")</f>
        <v/>
      </c>
      <c r="O41" s="31" t="str">
        <f>IFERROR(INDEX('[2]Link Out Forecast'!$H$6:$H$250,MATCH($J41,'[2]Link Out Forecast'!$C$6:$C$250,0),1),"")</f>
        <v/>
      </c>
      <c r="P41" s="31" t="str">
        <f>IFERROR(INDEX('[2]Link Out Forecast'!$I$6:$I$250,MATCH($J41,'[2]Link Out Forecast'!$C$6:$C$250,0),1),"")</f>
        <v/>
      </c>
      <c r="Q41" s="31" t="str">
        <f>IFERROR(INDEX('[2]Link Out Forecast'!$J$6:$J$250,MATCH($J41,'[2]Link Out Forecast'!$C$6:$C$250,0),1),"")</f>
        <v/>
      </c>
      <c r="R41" s="31" t="str">
        <f>IFERROR(INDEX('[2]Link Out Forecast'!$K$6:$K$250,MATCH($J41,'[2]Link Out Forecast'!$C$6:$C$250,0),1),"")</f>
        <v/>
      </c>
      <c r="S41" s="31" t="str">
        <f>IFERROR(INDEX('[2]Link Out Forecast'!$L$6:$L$250,MATCH($J41,'[2]Link Out Forecast'!$C$6:$C$250,0),1),"")</f>
        <v/>
      </c>
      <c r="T41" s="31" t="str">
        <f>IFERROR(INDEX('[2]Link Out Forecast'!$M$6:$M$250,MATCH($J41,'[2]Link Out Forecast'!$C$6:$C$250,0),1),"")</f>
        <v/>
      </c>
      <c r="U41" s="31" t="str">
        <f>IFERROR(INDEX('[2]Link Out Forecast'!$N$6:$N$250,MATCH($J41,'[2]Link Out Forecast'!$C$6:$C$250,0),1),"")</f>
        <v/>
      </c>
      <c r="V41" s="31" t="str">
        <f>IFERROR(INDEX('[2]Link Out Forecast'!$O$6:$O$250,MATCH($J41,'[2]Link Out Forecast'!$C$6:$C$250,0),1),"")</f>
        <v/>
      </c>
      <c r="W41" s="31" t="str">
        <f>IFERROR(INDEX('[2]Link Out Forecast'!$P$6:$P$250,MATCH($J41,'[2]Link Out Forecast'!$C$6:$C$250,0),1),"")</f>
        <v/>
      </c>
      <c r="X41" s="31" t="str">
        <f>IFERROR(INDEX('[2]Link Out Forecast'!$Q$6:$Q$250,MATCH($J41,'[2]Link Out Forecast'!$C$6:$C$250,0),1),"")</f>
        <v/>
      </c>
      <c r="Y41" s="31" t="str">
        <f>IFERROR(INDEX('[2]Link Out Forecast'!$R$6:$R$250,MATCH($J41,'[2]Link Out Forecast'!$C$6:$C$250,0),1),"")</f>
        <v/>
      </c>
    </row>
    <row r="42" spans="1:25">
      <c r="A42" s="43"/>
      <c r="B42" s="51"/>
      <c r="C42" s="51"/>
      <c r="D42" s="51"/>
      <c r="E42" s="51"/>
      <c r="H42" s="2" t="str">
        <f>IFERROR(INDEX('[2]Link Out Forecast'!$A$6:$A$250,MATCH($J42,'[2]Link Out Forecast'!$C$6:$C$250,0),1),"")</f>
        <v/>
      </c>
      <c r="I42" s="2" t="str">
        <f>IFERROR(INDEX('[2]Link Out Forecast'!$B$6:$B$250,MATCH($J42,'[2]Link Out Forecast'!$C$6:$C$250,0),1),"")</f>
        <v/>
      </c>
      <c r="J42" s="28"/>
      <c r="K42" s="2" t="str">
        <f>IFERROR(INDEX('[2]Link Out Forecast'!$D$6:$D$250,MATCH($J42,'[2]Link Out Forecast'!$C$6:$C$250,0),1),"")</f>
        <v/>
      </c>
      <c r="L42" s="2" t="str">
        <f>IFERROR(INDEX('[2]Link Out Forecast'!$E$6:$E$250,MATCH($J42,'[2]Link Out Forecast'!$C$6:$C$250,0),1),"")</f>
        <v/>
      </c>
      <c r="M42" s="31" t="str">
        <f>IFERROR(INDEX('[2]Link Out Forecast'!$F$6:$F$250,MATCH($J42,'[2]Link Out Forecast'!$C$6:$C$250,0),1),"")</f>
        <v/>
      </c>
      <c r="N42" s="31" t="str">
        <f>IFERROR(INDEX('[2]Link Out Forecast'!$G$6:$G$250,MATCH($J42,'[2]Link Out Forecast'!$C$6:$C$250,0),1),"")</f>
        <v/>
      </c>
      <c r="O42" s="31" t="str">
        <f>IFERROR(INDEX('[2]Link Out Forecast'!$H$6:$H$250,MATCH($J42,'[2]Link Out Forecast'!$C$6:$C$250,0),1),"")</f>
        <v/>
      </c>
      <c r="P42" s="31" t="str">
        <f>IFERROR(INDEX('[2]Link Out Forecast'!$I$6:$I$250,MATCH($J42,'[2]Link Out Forecast'!$C$6:$C$250,0),1),"")</f>
        <v/>
      </c>
      <c r="Q42" s="31" t="str">
        <f>IFERROR(INDEX('[2]Link Out Forecast'!$J$6:$J$250,MATCH($J42,'[2]Link Out Forecast'!$C$6:$C$250,0),1),"")</f>
        <v/>
      </c>
      <c r="R42" s="31" t="str">
        <f>IFERROR(INDEX('[2]Link Out Forecast'!$K$6:$K$250,MATCH($J42,'[2]Link Out Forecast'!$C$6:$C$250,0),1),"")</f>
        <v/>
      </c>
      <c r="S42" s="31" t="str">
        <f>IFERROR(INDEX('[2]Link Out Forecast'!$L$6:$L$250,MATCH($J42,'[2]Link Out Forecast'!$C$6:$C$250,0),1),"")</f>
        <v/>
      </c>
      <c r="T42" s="31" t="str">
        <f>IFERROR(INDEX('[2]Link Out Forecast'!$M$6:$M$250,MATCH($J42,'[2]Link Out Forecast'!$C$6:$C$250,0),1),"")</f>
        <v/>
      </c>
      <c r="U42" s="31" t="str">
        <f>IFERROR(INDEX('[2]Link Out Forecast'!$N$6:$N$250,MATCH($J42,'[2]Link Out Forecast'!$C$6:$C$250,0),1),"")</f>
        <v/>
      </c>
      <c r="V42" s="31" t="str">
        <f>IFERROR(INDEX('[2]Link Out Forecast'!$O$6:$O$250,MATCH($J42,'[2]Link Out Forecast'!$C$6:$C$250,0),1),"")</f>
        <v/>
      </c>
      <c r="W42" s="31" t="str">
        <f>IFERROR(INDEX('[2]Link Out Forecast'!$P$6:$P$250,MATCH($J42,'[2]Link Out Forecast'!$C$6:$C$250,0),1),"")</f>
        <v/>
      </c>
      <c r="X42" s="31" t="str">
        <f>IFERROR(INDEX('[2]Link Out Forecast'!$Q$6:$Q$250,MATCH($J42,'[2]Link Out Forecast'!$C$6:$C$250,0),1),"")</f>
        <v/>
      </c>
      <c r="Y42" s="31" t="str">
        <f>IFERROR(INDEX('[2]Link Out Forecast'!$R$6:$R$250,MATCH($J42,'[2]Link Out Forecast'!$C$6:$C$250,0),1),"")</f>
        <v/>
      </c>
    </row>
    <row r="43" spans="1:25">
      <c r="A43" s="43"/>
      <c r="B43" s="51"/>
      <c r="C43" s="51"/>
      <c r="D43" s="51"/>
      <c r="E43" s="51"/>
      <c r="H43" s="2" t="str">
        <f>IFERROR(INDEX('[2]Link Out Forecast'!$A$6:$A$250,MATCH($J43,'[2]Link Out Forecast'!$C$6:$C$250,0),1),"")</f>
        <v/>
      </c>
      <c r="I43" s="2" t="str">
        <f>IFERROR(INDEX('[2]Link Out Forecast'!$B$6:$B$250,MATCH($J43,'[2]Link Out Forecast'!$C$6:$C$250,0),1),"")</f>
        <v/>
      </c>
      <c r="J43" s="28"/>
      <c r="K43" s="2" t="str">
        <f>IFERROR(INDEX('[2]Link Out Forecast'!$D$6:$D$250,MATCH($J43,'[2]Link Out Forecast'!$C$6:$C$250,0),1),"")</f>
        <v/>
      </c>
      <c r="L43" s="2" t="str">
        <f>IFERROR(INDEX('[2]Link Out Forecast'!$E$6:$E$250,MATCH($J43,'[2]Link Out Forecast'!$C$6:$C$250,0),1),"")</f>
        <v/>
      </c>
      <c r="M43" s="31" t="str">
        <f>IFERROR(INDEX('[2]Link Out Forecast'!$F$6:$F$250,MATCH($J43,'[2]Link Out Forecast'!$C$6:$C$250,0),1),"")</f>
        <v/>
      </c>
      <c r="N43" s="31" t="str">
        <f>IFERROR(INDEX('[2]Link Out Forecast'!$G$6:$G$250,MATCH($J43,'[2]Link Out Forecast'!$C$6:$C$250,0),1),"")</f>
        <v/>
      </c>
      <c r="O43" s="31" t="str">
        <f>IFERROR(INDEX('[2]Link Out Forecast'!$H$6:$H$250,MATCH($J43,'[2]Link Out Forecast'!$C$6:$C$250,0),1),"")</f>
        <v/>
      </c>
      <c r="P43" s="31" t="str">
        <f>IFERROR(INDEX('[2]Link Out Forecast'!$I$6:$I$250,MATCH($J43,'[2]Link Out Forecast'!$C$6:$C$250,0),1),"")</f>
        <v/>
      </c>
      <c r="Q43" s="31" t="str">
        <f>IFERROR(INDEX('[2]Link Out Forecast'!$J$6:$J$250,MATCH($J43,'[2]Link Out Forecast'!$C$6:$C$250,0),1),"")</f>
        <v/>
      </c>
      <c r="R43" s="31" t="str">
        <f>IFERROR(INDEX('[2]Link Out Forecast'!$K$6:$K$250,MATCH($J43,'[2]Link Out Forecast'!$C$6:$C$250,0),1),"")</f>
        <v/>
      </c>
      <c r="S43" s="31" t="str">
        <f>IFERROR(INDEX('[2]Link Out Forecast'!$L$6:$L$250,MATCH($J43,'[2]Link Out Forecast'!$C$6:$C$250,0),1),"")</f>
        <v/>
      </c>
      <c r="T43" s="31" t="str">
        <f>IFERROR(INDEX('[2]Link Out Forecast'!$M$6:$M$250,MATCH($J43,'[2]Link Out Forecast'!$C$6:$C$250,0),1),"")</f>
        <v/>
      </c>
      <c r="U43" s="31" t="str">
        <f>IFERROR(INDEX('[2]Link Out Forecast'!$N$6:$N$250,MATCH($J43,'[2]Link Out Forecast'!$C$6:$C$250,0),1),"")</f>
        <v/>
      </c>
      <c r="V43" s="31" t="str">
        <f>IFERROR(INDEX('[2]Link Out Forecast'!$O$6:$O$250,MATCH($J43,'[2]Link Out Forecast'!$C$6:$C$250,0),1),"")</f>
        <v/>
      </c>
      <c r="W43" s="31" t="str">
        <f>IFERROR(INDEX('[2]Link Out Forecast'!$P$6:$P$250,MATCH($J43,'[2]Link Out Forecast'!$C$6:$C$250,0),1),"")</f>
        <v/>
      </c>
      <c r="X43" s="31" t="str">
        <f>IFERROR(INDEX('[2]Link Out Forecast'!$Q$6:$Q$250,MATCH($J43,'[2]Link Out Forecast'!$C$6:$C$250,0),1),"")</f>
        <v/>
      </c>
      <c r="Y43" s="31" t="str">
        <f>IFERROR(INDEX('[2]Link Out Forecast'!$R$6:$R$250,MATCH($J43,'[2]Link Out Forecast'!$C$6:$C$250,0),1),"")</f>
        <v/>
      </c>
    </row>
    <row r="44" spans="1:25">
      <c r="A44" s="43"/>
      <c r="B44" s="51"/>
      <c r="C44" s="51"/>
      <c r="D44" s="51"/>
      <c r="E44" s="51"/>
      <c r="H44" s="2" t="str">
        <f>IFERROR(INDEX('[2]Link Out Forecast'!$A$6:$A$250,MATCH($J44,'[2]Link Out Forecast'!$C$6:$C$250,0),1),"")</f>
        <v/>
      </c>
      <c r="I44" s="2" t="str">
        <f>IFERROR(INDEX('[2]Link Out Forecast'!$B$6:$B$250,MATCH($J44,'[2]Link Out Forecast'!$C$6:$C$250,0),1),"")</f>
        <v/>
      </c>
      <c r="J44" s="28"/>
      <c r="K44" s="2" t="str">
        <f>IFERROR(INDEX('[2]Link Out Forecast'!$D$6:$D$250,MATCH($J44,'[2]Link Out Forecast'!$C$6:$C$250,0),1),"")</f>
        <v/>
      </c>
      <c r="L44" s="2" t="str">
        <f>IFERROR(INDEX('[2]Link Out Forecast'!$E$6:$E$250,MATCH($J44,'[2]Link Out Forecast'!$C$6:$C$250,0),1),"")</f>
        <v/>
      </c>
      <c r="M44" s="31" t="str">
        <f>IFERROR(INDEX('[2]Link Out Forecast'!$F$6:$F$250,MATCH($J44,'[2]Link Out Forecast'!$C$6:$C$250,0),1),"")</f>
        <v/>
      </c>
      <c r="N44" s="31" t="str">
        <f>IFERROR(INDEX('[2]Link Out Forecast'!$G$6:$G$250,MATCH($J44,'[2]Link Out Forecast'!$C$6:$C$250,0),1),"")</f>
        <v/>
      </c>
      <c r="O44" s="31" t="str">
        <f>IFERROR(INDEX('[2]Link Out Forecast'!$H$6:$H$250,MATCH($J44,'[2]Link Out Forecast'!$C$6:$C$250,0),1),"")</f>
        <v/>
      </c>
      <c r="P44" s="31" t="str">
        <f>IFERROR(INDEX('[2]Link Out Forecast'!$I$6:$I$250,MATCH($J44,'[2]Link Out Forecast'!$C$6:$C$250,0),1),"")</f>
        <v/>
      </c>
      <c r="Q44" s="31" t="str">
        <f>IFERROR(INDEX('[2]Link Out Forecast'!$J$6:$J$250,MATCH($J44,'[2]Link Out Forecast'!$C$6:$C$250,0),1),"")</f>
        <v/>
      </c>
      <c r="R44" s="31" t="str">
        <f>IFERROR(INDEX('[2]Link Out Forecast'!$K$6:$K$250,MATCH($J44,'[2]Link Out Forecast'!$C$6:$C$250,0),1),"")</f>
        <v/>
      </c>
      <c r="S44" s="31" t="str">
        <f>IFERROR(INDEX('[2]Link Out Forecast'!$L$6:$L$250,MATCH($J44,'[2]Link Out Forecast'!$C$6:$C$250,0),1),"")</f>
        <v/>
      </c>
      <c r="T44" s="31" t="str">
        <f>IFERROR(INDEX('[2]Link Out Forecast'!$M$6:$M$250,MATCH($J44,'[2]Link Out Forecast'!$C$6:$C$250,0),1),"")</f>
        <v/>
      </c>
      <c r="U44" s="31" t="str">
        <f>IFERROR(INDEX('[2]Link Out Forecast'!$N$6:$N$250,MATCH($J44,'[2]Link Out Forecast'!$C$6:$C$250,0),1),"")</f>
        <v/>
      </c>
      <c r="V44" s="31" t="str">
        <f>IFERROR(INDEX('[2]Link Out Forecast'!$O$6:$O$250,MATCH($J44,'[2]Link Out Forecast'!$C$6:$C$250,0),1),"")</f>
        <v/>
      </c>
      <c r="W44" s="31" t="str">
        <f>IFERROR(INDEX('[2]Link Out Forecast'!$P$6:$P$250,MATCH($J44,'[2]Link Out Forecast'!$C$6:$C$250,0),1),"")</f>
        <v/>
      </c>
      <c r="X44" s="31" t="str">
        <f>IFERROR(INDEX('[2]Link Out Forecast'!$Q$6:$Q$250,MATCH($J44,'[2]Link Out Forecast'!$C$6:$C$250,0),1),"")</f>
        <v/>
      </c>
      <c r="Y44" s="31" t="str">
        <f>IFERROR(INDEX('[2]Link Out Forecast'!$R$6:$R$250,MATCH($J44,'[2]Link Out Forecast'!$C$6:$C$250,0),1),"")</f>
        <v/>
      </c>
    </row>
    <row r="45" spans="1:25">
      <c r="A45" s="43"/>
      <c r="B45" s="51"/>
      <c r="C45" s="51"/>
      <c r="D45" s="51"/>
      <c r="E45" s="51"/>
      <c r="H45" s="2" t="str">
        <f>IFERROR(INDEX('[2]Link Out Forecast'!$A$6:$A$250,MATCH($J45,'[2]Link Out Forecast'!$C$6:$C$250,0),1),"")</f>
        <v/>
      </c>
      <c r="I45" s="2" t="str">
        <f>IFERROR(INDEX('[2]Link Out Forecast'!$B$6:$B$250,MATCH($J45,'[2]Link Out Forecast'!$C$6:$C$250,0),1),"")</f>
        <v/>
      </c>
      <c r="J45" s="28"/>
      <c r="K45" s="2" t="str">
        <f>IFERROR(INDEX('[2]Link Out Forecast'!$D$6:$D$250,MATCH($J45,'[2]Link Out Forecast'!$C$6:$C$250,0),1),"")</f>
        <v/>
      </c>
      <c r="L45" s="2" t="str">
        <f>IFERROR(INDEX('[2]Link Out Forecast'!$E$6:$E$250,MATCH($J45,'[2]Link Out Forecast'!$C$6:$C$250,0),1),"")</f>
        <v/>
      </c>
      <c r="M45" s="31" t="str">
        <f>IFERROR(INDEX('[2]Link Out Forecast'!$F$6:$F$250,MATCH($J45,'[2]Link Out Forecast'!$C$6:$C$250,0),1),"")</f>
        <v/>
      </c>
      <c r="N45" s="31" t="str">
        <f>IFERROR(INDEX('[2]Link Out Forecast'!$G$6:$G$250,MATCH($J45,'[2]Link Out Forecast'!$C$6:$C$250,0),1),"")</f>
        <v/>
      </c>
      <c r="O45" s="31" t="str">
        <f>IFERROR(INDEX('[2]Link Out Forecast'!$H$6:$H$250,MATCH($J45,'[2]Link Out Forecast'!$C$6:$C$250,0),1),"")</f>
        <v/>
      </c>
      <c r="P45" s="31" t="str">
        <f>IFERROR(INDEX('[2]Link Out Forecast'!$I$6:$I$250,MATCH($J45,'[2]Link Out Forecast'!$C$6:$C$250,0),1),"")</f>
        <v/>
      </c>
      <c r="Q45" s="31" t="str">
        <f>IFERROR(INDEX('[2]Link Out Forecast'!$J$6:$J$250,MATCH($J45,'[2]Link Out Forecast'!$C$6:$C$250,0),1),"")</f>
        <v/>
      </c>
      <c r="R45" s="31" t="str">
        <f>IFERROR(INDEX('[2]Link Out Forecast'!$K$6:$K$250,MATCH($J45,'[2]Link Out Forecast'!$C$6:$C$250,0),1),"")</f>
        <v/>
      </c>
      <c r="S45" s="31" t="str">
        <f>IFERROR(INDEX('[2]Link Out Forecast'!$L$6:$L$250,MATCH($J45,'[2]Link Out Forecast'!$C$6:$C$250,0),1),"")</f>
        <v/>
      </c>
      <c r="T45" s="31" t="str">
        <f>IFERROR(INDEX('[2]Link Out Forecast'!$M$6:$M$250,MATCH($J45,'[2]Link Out Forecast'!$C$6:$C$250,0),1),"")</f>
        <v/>
      </c>
      <c r="U45" s="31" t="str">
        <f>IFERROR(INDEX('[2]Link Out Forecast'!$N$6:$N$250,MATCH($J45,'[2]Link Out Forecast'!$C$6:$C$250,0),1),"")</f>
        <v/>
      </c>
      <c r="V45" s="31" t="str">
        <f>IFERROR(INDEX('[2]Link Out Forecast'!$O$6:$O$250,MATCH($J45,'[2]Link Out Forecast'!$C$6:$C$250,0),1),"")</f>
        <v/>
      </c>
      <c r="W45" s="31" t="str">
        <f>IFERROR(INDEX('[2]Link Out Forecast'!$P$6:$P$250,MATCH($J45,'[2]Link Out Forecast'!$C$6:$C$250,0),1),"")</f>
        <v/>
      </c>
      <c r="X45" s="31" t="str">
        <f>IFERROR(INDEX('[2]Link Out Forecast'!$Q$6:$Q$250,MATCH($J45,'[2]Link Out Forecast'!$C$6:$C$250,0),1),"")</f>
        <v/>
      </c>
      <c r="Y45" s="31" t="str">
        <f>IFERROR(INDEX('[2]Link Out Forecast'!$R$6:$R$250,MATCH($J45,'[2]Link Out Forecast'!$C$6:$C$250,0),1),"")</f>
        <v/>
      </c>
    </row>
    <row r="46" spans="1:25">
      <c r="A46" s="43"/>
      <c r="B46" s="51"/>
      <c r="C46" s="51"/>
      <c r="D46" s="51"/>
      <c r="E46" s="51"/>
      <c r="H46" s="2" t="str">
        <f>IFERROR(INDEX('[2]Link Out Forecast'!$A$6:$A$250,MATCH($J46,'[2]Link Out Forecast'!$C$6:$C$250,0),1),"")</f>
        <v/>
      </c>
      <c r="I46" s="2" t="str">
        <f>IFERROR(INDEX('[2]Link Out Forecast'!$B$6:$B$250,MATCH($J46,'[2]Link Out Forecast'!$C$6:$C$250,0),1),"")</f>
        <v/>
      </c>
      <c r="J46" s="28"/>
      <c r="K46" s="2" t="str">
        <f>IFERROR(INDEX('[2]Link Out Forecast'!$D$6:$D$250,MATCH($J46,'[2]Link Out Forecast'!$C$6:$C$250,0),1),"")</f>
        <v/>
      </c>
      <c r="L46" s="2" t="str">
        <f>IFERROR(INDEX('[2]Link Out Forecast'!$E$6:$E$250,MATCH($J46,'[2]Link Out Forecast'!$C$6:$C$250,0),1),"")</f>
        <v/>
      </c>
      <c r="M46" s="31" t="str">
        <f>IFERROR(INDEX('[2]Link Out Forecast'!$F$6:$F$250,MATCH($J46,'[2]Link Out Forecast'!$C$6:$C$250,0),1),"")</f>
        <v/>
      </c>
      <c r="N46" s="31" t="str">
        <f>IFERROR(INDEX('[2]Link Out Forecast'!$G$6:$G$250,MATCH($J46,'[2]Link Out Forecast'!$C$6:$C$250,0),1),"")</f>
        <v/>
      </c>
      <c r="O46" s="31" t="str">
        <f>IFERROR(INDEX('[2]Link Out Forecast'!$H$6:$H$250,MATCH($J46,'[2]Link Out Forecast'!$C$6:$C$250,0),1),"")</f>
        <v/>
      </c>
      <c r="P46" s="31" t="str">
        <f>IFERROR(INDEX('[2]Link Out Forecast'!$I$6:$I$250,MATCH($J46,'[2]Link Out Forecast'!$C$6:$C$250,0),1),"")</f>
        <v/>
      </c>
      <c r="Q46" s="31" t="str">
        <f>IFERROR(INDEX('[2]Link Out Forecast'!$J$6:$J$250,MATCH($J46,'[2]Link Out Forecast'!$C$6:$C$250,0),1),"")</f>
        <v/>
      </c>
      <c r="R46" s="31" t="str">
        <f>IFERROR(INDEX('[2]Link Out Forecast'!$K$6:$K$250,MATCH($J46,'[2]Link Out Forecast'!$C$6:$C$250,0),1),"")</f>
        <v/>
      </c>
      <c r="S46" s="31" t="str">
        <f>IFERROR(INDEX('[2]Link Out Forecast'!$L$6:$L$250,MATCH($J46,'[2]Link Out Forecast'!$C$6:$C$250,0),1),"")</f>
        <v/>
      </c>
      <c r="T46" s="31" t="str">
        <f>IFERROR(INDEX('[2]Link Out Forecast'!$M$6:$M$250,MATCH($J46,'[2]Link Out Forecast'!$C$6:$C$250,0),1),"")</f>
        <v/>
      </c>
      <c r="U46" s="31" t="str">
        <f>IFERROR(INDEX('[2]Link Out Forecast'!$N$6:$N$250,MATCH($J46,'[2]Link Out Forecast'!$C$6:$C$250,0),1),"")</f>
        <v/>
      </c>
      <c r="V46" s="31" t="str">
        <f>IFERROR(INDEX('[2]Link Out Forecast'!$O$6:$O$250,MATCH($J46,'[2]Link Out Forecast'!$C$6:$C$250,0),1),"")</f>
        <v/>
      </c>
      <c r="W46" s="31" t="str">
        <f>IFERROR(INDEX('[2]Link Out Forecast'!$P$6:$P$250,MATCH($J46,'[2]Link Out Forecast'!$C$6:$C$250,0),1),"")</f>
        <v/>
      </c>
      <c r="X46" s="31" t="str">
        <f>IFERROR(INDEX('[2]Link Out Forecast'!$Q$6:$Q$250,MATCH($J46,'[2]Link Out Forecast'!$C$6:$C$250,0),1),"")</f>
        <v/>
      </c>
      <c r="Y46" s="31" t="str">
        <f>IFERROR(INDEX('[2]Link Out Forecast'!$R$6:$R$250,MATCH($J46,'[2]Link Out Forecast'!$C$6:$C$250,0),1),"")</f>
        <v/>
      </c>
    </row>
    <row r="47" spans="1:25">
      <c r="A47" s="43"/>
      <c r="B47" s="51"/>
      <c r="C47" s="51"/>
      <c r="D47" s="51"/>
      <c r="E47" s="51"/>
      <c r="F47" s="54"/>
      <c r="H47" s="2" t="str">
        <f>IFERROR(INDEX('[2]Link Out Forecast'!$A$6:$A$250,MATCH($J47,'[2]Link Out Forecast'!$C$6:$C$250,0),1),"")</f>
        <v/>
      </c>
      <c r="I47" s="2" t="str">
        <f>IFERROR(INDEX('[2]Link Out Forecast'!$B$6:$B$250,MATCH($J47,'[2]Link Out Forecast'!$C$6:$C$250,0),1),"")</f>
        <v/>
      </c>
      <c r="K47" s="2" t="str">
        <f>IFERROR(INDEX('[2]Link Out Forecast'!$D$6:$D$250,MATCH($J47,'[2]Link Out Forecast'!$C$6:$C$250,0),1),"")</f>
        <v/>
      </c>
      <c r="L47" s="2" t="str">
        <f>IFERROR(INDEX('[2]Link Out Forecast'!$E$6:$E$250,MATCH($J47,'[2]Link Out Forecast'!$C$6:$C$250,0),1),"")</f>
        <v/>
      </c>
      <c r="M47" s="31" t="str">
        <f>IFERROR(INDEX('[2]Link Out Forecast'!$F$6:$F$250,MATCH($J47,'[2]Link Out Forecast'!$C$6:$C$250,0),1),"")</f>
        <v/>
      </c>
      <c r="N47" s="31" t="str">
        <f>IFERROR(INDEX('[2]Link Out Forecast'!$G$6:$G$250,MATCH($J47,'[2]Link Out Forecast'!$C$6:$C$250,0),1),"")</f>
        <v/>
      </c>
      <c r="O47" s="31" t="str">
        <f>IFERROR(INDEX('[2]Link Out Forecast'!$H$6:$H$250,MATCH($J47,'[2]Link Out Forecast'!$C$6:$C$250,0),1),"")</f>
        <v/>
      </c>
      <c r="P47" s="31" t="str">
        <f>IFERROR(INDEX('[2]Link Out Forecast'!$I$6:$I$250,MATCH($J47,'[2]Link Out Forecast'!$C$6:$C$250,0),1),"")</f>
        <v/>
      </c>
      <c r="Q47" s="31" t="str">
        <f>IFERROR(INDEX('[2]Link Out Forecast'!$J$6:$J$250,MATCH($J47,'[2]Link Out Forecast'!$C$6:$C$250,0),1),"")</f>
        <v/>
      </c>
      <c r="R47" s="31" t="str">
        <f>IFERROR(INDEX('[2]Link Out Forecast'!$K$6:$K$250,MATCH($J47,'[2]Link Out Forecast'!$C$6:$C$250,0),1),"")</f>
        <v/>
      </c>
      <c r="S47" s="31" t="str">
        <f>IFERROR(INDEX('[2]Link Out Forecast'!$L$6:$L$250,MATCH($J47,'[2]Link Out Forecast'!$C$6:$C$250,0),1),"")</f>
        <v/>
      </c>
      <c r="T47" s="31" t="str">
        <f>IFERROR(INDEX('[2]Link Out Forecast'!$M$6:$M$250,MATCH($J47,'[2]Link Out Forecast'!$C$6:$C$250,0),1),"")</f>
        <v/>
      </c>
      <c r="U47" s="31" t="str">
        <f>IFERROR(INDEX('[2]Link Out Forecast'!$N$6:$N$250,MATCH($J47,'[2]Link Out Forecast'!$C$6:$C$250,0),1),"")</f>
        <v/>
      </c>
      <c r="V47" s="31" t="str">
        <f>IFERROR(INDEX('[2]Link Out Forecast'!$O$6:$O$250,MATCH($J47,'[2]Link Out Forecast'!$C$6:$C$250,0),1),"")</f>
        <v/>
      </c>
      <c r="W47" s="31" t="str">
        <f>IFERROR(INDEX('[2]Link Out Forecast'!$P$6:$P$250,MATCH($J47,'[2]Link Out Forecast'!$C$6:$C$250,0),1),"")</f>
        <v/>
      </c>
      <c r="X47" s="31" t="str">
        <f>IFERROR(INDEX('[2]Link Out Forecast'!$Q$6:$Q$250,MATCH($J47,'[2]Link Out Forecast'!$C$6:$C$250,0),1),"")</f>
        <v/>
      </c>
      <c r="Y47" s="31" t="str">
        <f>IFERROR(INDEX('[2]Link Out Forecast'!$R$6:$R$250,MATCH($J47,'[2]Link Out Forecast'!$C$6:$C$250,0),1),"")</f>
        <v/>
      </c>
    </row>
    <row r="48" spans="1:25">
      <c r="A48" s="43"/>
      <c r="B48" s="51"/>
      <c r="C48" s="51"/>
      <c r="D48" s="51"/>
      <c r="E48" s="51"/>
      <c r="F48" s="54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5" thickBot="1">
      <c r="A49" s="43"/>
      <c r="B49" s="51"/>
      <c r="C49" s="51"/>
      <c r="D49" s="51"/>
      <c r="E49" s="51"/>
      <c r="F49" s="54"/>
      <c r="K49" s="2" t="s">
        <v>25</v>
      </c>
      <c r="M49" s="34">
        <f t="shared" ref="M49:Y49" si="3">SUM(M36:M48)</f>
        <v>518213</v>
      </c>
      <c r="N49" s="34">
        <f t="shared" si="3"/>
        <v>518213</v>
      </c>
      <c r="O49" s="34">
        <f t="shared" si="3"/>
        <v>518213</v>
      </c>
      <c r="P49" s="34">
        <f t="shared" si="3"/>
        <v>518213</v>
      </c>
      <c r="Q49" s="34">
        <f t="shared" si="3"/>
        <v>518213</v>
      </c>
      <c r="R49" s="34">
        <f t="shared" si="3"/>
        <v>518213</v>
      </c>
      <c r="S49" s="34">
        <f t="shared" si="3"/>
        <v>600155</v>
      </c>
      <c r="T49" s="34">
        <f t="shared" si="3"/>
        <v>586993</v>
      </c>
      <c r="U49" s="34">
        <f t="shared" si="3"/>
        <v>582579</v>
      </c>
      <c r="V49" s="34">
        <f t="shared" si="3"/>
        <v>584362</v>
      </c>
      <c r="W49" s="34">
        <f t="shared" si="3"/>
        <v>585363</v>
      </c>
      <c r="X49" s="34">
        <f t="shared" si="3"/>
        <v>579040</v>
      </c>
      <c r="Y49" s="34">
        <f t="shared" si="3"/>
        <v>6627770</v>
      </c>
    </row>
    <row r="50" spans="1:25" ht="15" thickTop="1">
      <c r="A50" s="43"/>
      <c r="B50" s="51"/>
      <c r="C50" s="51"/>
      <c r="D50" s="51"/>
      <c r="E50" s="51"/>
      <c r="F50" s="51"/>
    </row>
    <row r="51" spans="1:25">
      <c r="A51" s="43"/>
      <c r="X51" s="10"/>
      <c r="Y51" s="98"/>
    </row>
    <row r="52" spans="1:25">
      <c r="X52" s="10"/>
      <c r="Y52" s="99"/>
    </row>
    <row r="53" spans="1:25">
      <c r="X53" s="10"/>
      <c r="Y53" s="99"/>
    </row>
    <row r="54" spans="1:25">
      <c r="X54" s="10"/>
      <c r="Y54" s="10"/>
    </row>
    <row r="55" spans="1:25">
      <c r="H55" s="10"/>
      <c r="I55" s="10"/>
      <c r="J55" s="10"/>
      <c r="K55" s="10"/>
      <c r="L55" s="10"/>
      <c r="M55" s="100" t="s">
        <v>31</v>
      </c>
      <c r="N55" s="100" t="s">
        <v>28</v>
      </c>
      <c r="O55" s="100" t="s">
        <v>29</v>
      </c>
      <c r="P55" s="100" t="s">
        <v>30</v>
      </c>
      <c r="Q55" s="100" t="s">
        <v>53</v>
      </c>
      <c r="R55" s="100" t="s">
        <v>58</v>
      </c>
    </row>
    <row r="56" spans="1:25">
      <c r="H56" s="101" t="s">
        <v>33</v>
      </c>
      <c r="I56" s="10"/>
      <c r="J56" s="10"/>
      <c r="K56" s="10"/>
      <c r="L56" s="10"/>
      <c r="M56" s="102">
        <f>SUM(N56+O56+P56)</f>
        <v>758334013.24423182</v>
      </c>
      <c r="N56" s="39">
        <f>+'[3]Link Out'!$B$74</f>
        <v>750210753.97924292</v>
      </c>
      <c r="O56" s="39">
        <f>+'[3]Link Out'!$B$75</f>
        <v>7315469.8304055762</v>
      </c>
      <c r="P56" s="39">
        <f>+'[4]Link Out'!$B$36</f>
        <v>807789.43458333332</v>
      </c>
      <c r="Q56" s="39">
        <f>+'[3]Link Out'!$B$78</f>
        <v>-157990492.95638406</v>
      </c>
      <c r="R56" s="39">
        <f>+'[3]Link Out'!$B$76</f>
        <v>30017164.257200427</v>
      </c>
    </row>
    <row r="57" spans="1:25">
      <c r="H57" s="101" t="s">
        <v>34</v>
      </c>
      <c r="I57" s="10"/>
      <c r="J57" s="10"/>
      <c r="K57" s="10"/>
      <c r="L57" s="10"/>
      <c r="M57" s="103">
        <f>SUM(N57+O57+P57)</f>
        <v>799675202.09264302</v>
      </c>
      <c r="N57" s="39">
        <f>+'[3]Link Out'!$C$74</f>
        <v>791463764.21283114</v>
      </c>
      <c r="O57" s="39">
        <f>+'[3]Link Out'!$C$75</f>
        <v>7403648.4452286027</v>
      </c>
      <c r="P57" s="39">
        <f>+P56</f>
        <v>807789.43458333332</v>
      </c>
      <c r="Q57" s="39">
        <f>+'[3]Link Out'!$C$78</f>
        <v>-172261726.6899974</v>
      </c>
      <c r="R57" s="39">
        <f>+'[3]Link Out'!$C$76</f>
        <v>32384094.858621292</v>
      </c>
    </row>
    <row r="58" spans="1:25">
      <c r="H58" s="10"/>
      <c r="I58" s="10"/>
      <c r="J58" s="10"/>
      <c r="K58" s="10"/>
      <c r="L58" s="10"/>
      <c r="M58" s="10"/>
      <c r="N58" s="10"/>
      <c r="O58" s="10"/>
      <c r="P58" s="10"/>
    </row>
    <row r="59" spans="1:25">
      <c r="H59" s="10" t="s">
        <v>35</v>
      </c>
      <c r="I59" s="10"/>
      <c r="J59" s="10"/>
      <c r="K59" s="10"/>
      <c r="L59" s="10"/>
      <c r="M59" s="103">
        <v>3531343</v>
      </c>
      <c r="N59" s="10"/>
      <c r="O59" s="10"/>
      <c r="P59" s="10"/>
    </row>
    <row r="60" spans="1:25">
      <c r="A60" s="88"/>
      <c r="B60" s="89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25">
      <c r="A61" s="85"/>
      <c r="B61" s="86"/>
      <c r="H61" s="10"/>
      <c r="I61" s="10"/>
      <c r="J61" s="10"/>
      <c r="K61" s="10"/>
      <c r="L61" s="10"/>
      <c r="M61" s="100"/>
      <c r="N61" s="100"/>
      <c r="O61" s="100"/>
      <c r="P61" s="100"/>
      <c r="Q61" s="10"/>
    </row>
    <row r="62" spans="1:25">
      <c r="A62" s="64"/>
      <c r="B62" s="86"/>
      <c r="H62" s="101"/>
      <c r="I62" s="10"/>
      <c r="J62" s="10"/>
      <c r="K62" s="10"/>
      <c r="L62" s="10"/>
      <c r="M62" s="102"/>
      <c r="N62" s="39"/>
      <c r="O62" s="39"/>
      <c r="P62" s="39"/>
      <c r="Q62" s="10"/>
    </row>
    <row r="63" spans="1:25">
      <c r="A63" s="88"/>
      <c r="H63" s="10"/>
      <c r="I63" s="39"/>
      <c r="J63" s="10"/>
      <c r="K63" s="10"/>
      <c r="L63" s="10"/>
      <c r="M63" s="86"/>
      <c r="N63" s="10"/>
      <c r="O63" s="10"/>
      <c r="P63" s="10"/>
      <c r="Q63" s="10"/>
    </row>
    <row r="64" spans="1:25">
      <c r="A64" s="64"/>
      <c r="H64" s="10"/>
      <c r="I64" s="39"/>
      <c r="J64" s="10"/>
      <c r="K64" s="10"/>
      <c r="L64" s="10"/>
      <c r="M64" s="10"/>
      <c r="N64" s="10"/>
      <c r="O64" s="10"/>
      <c r="P64" s="10"/>
      <c r="Q64" s="10"/>
    </row>
    <row r="65" spans="1:17">
      <c r="A65" s="64"/>
      <c r="B65" s="86"/>
      <c r="H65" s="10"/>
      <c r="I65" s="10"/>
      <c r="J65" s="10"/>
      <c r="K65" s="39"/>
      <c r="L65" s="10"/>
      <c r="M65" s="10"/>
      <c r="N65" s="10"/>
      <c r="O65" s="10"/>
      <c r="P65" s="10"/>
      <c r="Q65" s="10"/>
    </row>
    <row r="66" spans="1:17">
      <c r="A66" s="6"/>
      <c r="B66" s="83"/>
      <c r="H66" s="10"/>
      <c r="I66" s="39"/>
      <c r="J66" s="10"/>
      <c r="K66" s="10"/>
      <c r="L66" s="10"/>
      <c r="M66" s="10"/>
      <c r="N66" s="10"/>
      <c r="O66" s="10"/>
      <c r="P66" s="10"/>
      <c r="Q66" s="10"/>
    </row>
    <row r="67" spans="1:17"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>
      <c r="B68" s="84"/>
    </row>
    <row r="69" spans="1:17">
      <c r="I69" s="104"/>
      <c r="J69" s="10"/>
      <c r="K69" s="10"/>
    </row>
    <row r="70" spans="1:17">
      <c r="I70" s="39"/>
      <c r="J70" s="10"/>
      <c r="K70" s="10"/>
    </row>
    <row r="71" spans="1:17">
      <c r="I71" s="105"/>
      <c r="J71" s="10"/>
      <c r="K71" s="10"/>
    </row>
    <row r="72" spans="1:17">
      <c r="I72" s="39"/>
      <c r="J72" s="10"/>
      <c r="K72" s="10"/>
    </row>
    <row r="73" spans="1:17">
      <c r="I73" s="105"/>
      <c r="J73" s="10"/>
      <c r="K73" s="10"/>
    </row>
    <row r="74" spans="1:17">
      <c r="I74" s="99"/>
      <c r="J74" s="10"/>
      <c r="K74" s="10"/>
    </row>
    <row r="75" spans="1:17">
      <c r="I75" s="105"/>
      <c r="J75" s="10"/>
      <c r="K75" s="10"/>
    </row>
    <row r="76" spans="1:17">
      <c r="I76" s="99"/>
      <c r="J76" s="10"/>
      <c r="K76" s="10"/>
    </row>
    <row r="77" spans="1:17">
      <c r="I77" s="105"/>
      <c r="J77" s="10"/>
      <c r="K77" s="10"/>
    </row>
    <row r="78" spans="1:17">
      <c r="I78" s="39"/>
      <c r="J78" s="10"/>
      <c r="K78" s="10"/>
    </row>
    <row r="79" spans="1:17">
      <c r="I79" s="10"/>
      <c r="J79" s="10"/>
      <c r="K79" s="10"/>
    </row>
  </sheetData>
  <printOptions horizontalCentered="1" verticalCentered="1"/>
  <pageMargins left="0.75" right="0.75" top="0.75" bottom="0.75" header="0.3" footer="0.3"/>
  <pageSetup scale="21" orientation="landscape" blackAndWhite="1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workbookViewId="0"/>
  </sheetViews>
  <sheetFormatPr defaultColWidth="9.10937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109375" style="2"/>
  </cols>
  <sheetData>
    <row r="1" spans="1:6" ht="55.2" customHeight="1">
      <c r="A1" s="7" t="s">
        <v>17</v>
      </c>
      <c r="B1" s="7" t="s">
        <v>1</v>
      </c>
      <c r="C1" s="7" t="s">
        <v>16</v>
      </c>
      <c r="D1" s="13" t="str">
        <f>'Link In'!C7</f>
        <v>Base Year for the 12 Months Ended 2/28/19</v>
      </c>
      <c r="E1" s="14" t="s">
        <v>18</v>
      </c>
      <c r="F1" s="14" t="s">
        <v>19</v>
      </c>
    </row>
    <row r="2" spans="1:6">
      <c r="A2" s="8"/>
    </row>
    <row r="3" spans="1:6" ht="15" thickBot="1">
      <c r="A3" s="8" t="str">
        <f>'Link In'!H12</f>
        <v>P48</v>
      </c>
      <c r="B3" s="2" t="str">
        <f>'Link In'!A22</f>
        <v>Property Tax</v>
      </c>
      <c r="C3" s="2" t="str">
        <f>'Link In'!A25</f>
        <v>Schedule D-2.3</v>
      </c>
      <c r="D3" s="57">
        <f>ROUND(Exhibit!C15,0)</f>
        <v>6602753</v>
      </c>
      <c r="E3" s="57">
        <f>ROUND(Exhibit!E22,0)</f>
        <v>436926</v>
      </c>
      <c r="F3" s="57">
        <f>ROUND(Exhibit!E25,0)</f>
        <v>7039679</v>
      </c>
    </row>
    <row r="4" spans="1:6" ht="15" thickTop="1">
      <c r="A4" s="8"/>
    </row>
    <row r="5" spans="1:6">
      <c r="A5" s="8"/>
    </row>
    <row r="6" spans="1:6">
      <c r="A6" s="8"/>
    </row>
    <row r="7" spans="1:6">
      <c r="A7" s="15" t="s">
        <v>8</v>
      </c>
      <c r="D7" s="11" t="s">
        <v>22</v>
      </c>
    </row>
    <row r="8" spans="1:6">
      <c r="A8" s="16">
        <f>'Summary by Account'!A14</f>
        <v>68520000</v>
      </c>
      <c r="B8" s="17" t="str">
        <f>'Summary by Account'!B14</f>
        <v>Property Taxes</v>
      </c>
      <c r="C8" s="8"/>
      <c r="D8" s="45">
        <f>+Exhibit!E25</f>
        <v>7039679</v>
      </c>
    </row>
    <row r="9" spans="1:6">
      <c r="A9" s="16"/>
      <c r="B9" s="17"/>
      <c r="C9" s="8"/>
      <c r="D9" s="18"/>
    </row>
    <row r="10" spans="1:6">
      <c r="A10" s="16"/>
      <c r="B10" s="17"/>
      <c r="C10" s="8"/>
      <c r="D10" s="18"/>
    </row>
    <row r="11" spans="1:6">
      <c r="A11" s="16"/>
      <c r="B11" s="17"/>
      <c r="C11" s="8"/>
      <c r="D11" s="18"/>
    </row>
    <row r="12" spans="1:6">
      <c r="A12" s="16"/>
      <c r="B12" s="17"/>
      <c r="C12" s="8"/>
      <c r="D12" s="18"/>
    </row>
    <row r="13" spans="1:6">
      <c r="A13" s="16"/>
      <c r="B13" s="17"/>
      <c r="C13" s="8"/>
      <c r="D13" s="18"/>
    </row>
    <row r="14" spans="1:6">
      <c r="A14" s="16"/>
      <c r="B14" s="17"/>
      <c r="C14" s="8"/>
      <c r="D14" s="18"/>
    </row>
    <row r="15" spans="1:6">
      <c r="A15" s="16"/>
      <c r="B15" s="17"/>
      <c r="C15" s="8"/>
      <c r="D15" s="18"/>
    </row>
    <row r="16" spans="1:6">
      <c r="A16" s="16"/>
      <c r="B16" s="17"/>
      <c r="C16" s="8"/>
      <c r="D16" s="18"/>
    </row>
    <row r="17" spans="1:4">
      <c r="A17" s="16"/>
      <c r="B17" s="17"/>
      <c r="C17" s="8"/>
      <c r="D17" s="18"/>
    </row>
    <row r="18" spans="1:4">
      <c r="A18" s="16"/>
      <c r="B18" s="17"/>
      <c r="C18" s="8"/>
      <c r="D18" s="18"/>
    </row>
    <row r="19" spans="1:4">
      <c r="A19" s="16"/>
      <c r="B19" s="17"/>
      <c r="C19" s="8"/>
      <c r="D19" s="18"/>
    </row>
    <row r="20" spans="1:4" ht="15" thickBot="1">
      <c r="A20" s="8"/>
      <c r="B20" s="19"/>
      <c r="C20" s="8"/>
      <c r="D20" s="46">
        <f>SUM(D8:D19)</f>
        <v>7039679</v>
      </c>
    </row>
    <row r="21" spans="1:4" ht="15" thickTop="1">
      <c r="A21" s="8"/>
      <c r="B21" s="8"/>
      <c r="C21" s="8"/>
      <c r="D21" s="8"/>
    </row>
    <row r="22" spans="1:4">
      <c r="A22" s="15" t="s">
        <v>11</v>
      </c>
      <c r="B22" s="8"/>
      <c r="C22" s="8"/>
      <c r="D22" s="8"/>
    </row>
    <row r="24" spans="1:4">
      <c r="A24" s="2" t="str">
        <f>'Link In'!A24</f>
        <v>W/P - 5-1</v>
      </c>
    </row>
    <row r="25" spans="1:4">
      <c r="A25" s="2" t="str">
        <f ca="1">Exhibit!F2</f>
        <v>O&amp;M\[KAWC 2018 Rate Case - Property Tax Exhibit.xlsx]Exhibit</v>
      </c>
    </row>
    <row r="30" spans="1:4">
      <c r="A30" s="6"/>
    </row>
    <row r="31" spans="1:4">
      <c r="D31" s="36"/>
    </row>
    <row r="32" spans="1:4">
      <c r="D32" s="36"/>
    </row>
    <row r="35" spans="1:3">
      <c r="A35" s="2" t="s">
        <v>52</v>
      </c>
      <c r="C35" s="91">
        <f>'Workpaper 1   '!P40</f>
        <v>1.2253351607628601E-2</v>
      </c>
    </row>
  </sheetData>
  <printOptions horizontalCentered="1" verticalCentered="1"/>
  <pageMargins left="0.75" right="0.75" top="0.75" bottom="0.75" header="0.3" footer="0.3"/>
  <pageSetup scale="91" orientation="landscape" blackAndWhite="1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workbookViewId="0">
      <selection activeCell="E25" sqref="E25"/>
    </sheetView>
  </sheetViews>
  <sheetFormatPr defaultColWidth="9.109375" defaultRowHeight="14.4"/>
  <cols>
    <col min="1" max="1" width="5.6640625" style="2" customWidth="1"/>
    <col min="2" max="2" width="38.88671875" style="2" customWidth="1"/>
    <col min="3" max="4" width="12.6640625" style="2" customWidth="1"/>
    <col min="5" max="5" width="14" style="2" customWidth="1"/>
    <col min="6" max="6" width="31.6640625" style="2" customWidth="1"/>
    <col min="7" max="16384" width="9.109375" style="2"/>
  </cols>
  <sheetData>
    <row r="1" spans="1:6">
      <c r="A1" s="1" t="s">
        <v>9</v>
      </c>
      <c r="B1" s="1"/>
      <c r="C1" s="1"/>
      <c r="D1" s="1"/>
      <c r="F1" s="4" t="str">
        <f>'Link In'!A24</f>
        <v>W/P - 5-1</v>
      </c>
    </row>
    <row r="2" spans="1:6">
      <c r="A2" s="1" t="s">
        <v>10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Property Tax Exhibit.xlsx]Exhibit</v>
      </c>
    </row>
    <row r="4" spans="1:6">
      <c r="A4" s="106" t="str">
        <f>'Link In'!A1</f>
        <v>Kentucky American Water Company</v>
      </c>
      <c r="B4" s="106"/>
      <c r="C4" s="106"/>
      <c r="D4" s="106"/>
      <c r="E4" s="106"/>
      <c r="F4" s="106"/>
    </row>
    <row r="5" spans="1:6">
      <c r="A5" s="106" t="str">
        <f>'Link In'!A3</f>
        <v>Case No. 2018-00358</v>
      </c>
      <c r="B5" s="106"/>
      <c r="C5" s="106"/>
      <c r="D5" s="106"/>
      <c r="E5" s="106"/>
      <c r="F5" s="106"/>
    </row>
    <row r="6" spans="1:6">
      <c r="A6" s="106" t="str">
        <f>'Link In'!A7</f>
        <v>Base Year for the 12 Months Ended February 28, 2019</v>
      </c>
      <c r="B6" s="106"/>
      <c r="C6" s="106"/>
      <c r="D6" s="106"/>
      <c r="E6" s="106"/>
      <c r="F6" s="106"/>
    </row>
    <row r="7" spans="1:6">
      <c r="A7" s="107" t="str">
        <f>'Link In'!A6</f>
        <v>For the 12 Months Ending June 30, 2020</v>
      </c>
      <c r="B7" s="107"/>
      <c r="C7" s="107"/>
      <c r="D7" s="107"/>
      <c r="E7" s="107"/>
      <c r="F7" s="107"/>
    </row>
    <row r="9" spans="1:6">
      <c r="A9" s="6" t="str">
        <f>'Link In'!A20</f>
        <v>Witness Responsible:   John Wilde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47">
        <f>ROUND('Link In'!Y24,0)</f>
        <v>6602753</v>
      </c>
      <c r="D15" s="48">
        <f>+E15-C15</f>
        <v>0</v>
      </c>
      <c r="E15" s="48">
        <f>+C15</f>
        <v>6602753</v>
      </c>
    </row>
    <row r="16" spans="1:6">
      <c r="A16" s="8">
        <v>2</v>
      </c>
    </row>
    <row r="17" spans="1:6">
      <c r="A17" s="8">
        <v>3</v>
      </c>
      <c r="C17" s="35"/>
      <c r="D17" s="35"/>
      <c r="E17" s="35"/>
    </row>
    <row r="18" spans="1:6">
      <c r="A18" s="8">
        <v>4</v>
      </c>
      <c r="B18" s="6" t="s">
        <v>4</v>
      </c>
      <c r="C18" s="35"/>
      <c r="D18" s="35"/>
      <c r="E18" s="35"/>
    </row>
    <row r="19" spans="1:6" ht="28.8">
      <c r="A19" s="8">
        <v>5</v>
      </c>
      <c r="B19" s="58" t="s">
        <v>51</v>
      </c>
      <c r="C19" s="35"/>
      <c r="D19" s="41">
        <f>ROUND('Summary by Account'!D18,0)+'Summary by Account'!E20</f>
        <v>436926</v>
      </c>
      <c r="E19" s="35"/>
      <c r="F19" s="10" t="str">
        <f>'Link In'!A25</f>
        <v>Schedule D-2.3</v>
      </c>
    </row>
    <row r="20" spans="1:6">
      <c r="A20" s="8">
        <v>6</v>
      </c>
      <c r="B20" s="58"/>
      <c r="C20" s="35"/>
      <c r="D20" s="41"/>
      <c r="E20" s="35"/>
    </row>
    <row r="21" spans="1:6">
      <c r="A21" s="8">
        <v>7</v>
      </c>
      <c r="B21" s="9"/>
      <c r="C21" s="35"/>
      <c r="D21" s="41"/>
      <c r="E21" s="35"/>
    </row>
    <row r="22" spans="1:6">
      <c r="A22" s="8">
        <v>8</v>
      </c>
      <c r="B22" s="6" t="s">
        <v>5</v>
      </c>
      <c r="C22" s="35"/>
      <c r="D22" s="56">
        <f>SUM(D19:D21)</f>
        <v>436926</v>
      </c>
      <c r="E22" s="56">
        <f>D22</f>
        <v>436926</v>
      </c>
    </row>
    <row r="23" spans="1:6">
      <c r="A23" s="8">
        <v>9</v>
      </c>
      <c r="C23" s="35"/>
      <c r="D23" s="35"/>
      <c r="E23" s="35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49">
        <f>E15+E22</f>
        <v>7039679</v>
      </c>
    </row>
    <row r="26" spans="1:6" ht="15" thickTop="1">
      <c r="A26" s="8">
        <v>12</v>
      </c>
    </row>
    <row r="27" spans="1:6">
      <c r="A27" s="8"/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workbookViewId="0"/>
  </sheetViews>
  <sheetFormatPr defaultColWidth="9.109375" defaultRowHeight="14.4"/>
  <cols>
    <col min="1" max="1" width="18.5546875" style="2" customWidth="1"/>
    <col min="2" max="2" width="23" style="2" customWidth="1"/>
    <col min="3" max="5" width="16" style="2" customWidth="1"/>
    <col min="6" max="16384" width="9.109375" style="2"/>
  </cols>
  <sheetData>
    <row r="1" spans="1:15">
      <c r="A1" s="1" t="s">
        <v>9</v>
      </c>
      <c r="B1" s="1"/>
      <c r="C1" s="1"/>
      <c r="D1" s="1"/>
      <c r="E1" s="4" t="str">
        <f>'Link In'!A24</f>
        <v>W/P - 5-1</v>
      </c>
    </row>
    <row r="2" spans="1:15">
      <c r="A2" s="1" t="s">
        <v>10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Property Tax Exhibit.xlsx]Summary by Account</v>
      </c>
    </row>
    <row r="4" spans="1:15">
      <c r="A4" s="106" t="str">
        <f>'Link In'!A1</f>
        <v>Kentucky American Water Company</v>
      </c>
      <c r="B4" s="106"/>
      <c r="C4" s="106"/>
      <c r="D4" s="106"/>
      <c r="E4" s="106"/>
    </row>
    <row r="5" spans="1:15">
      <c r="A5" s="106" t="str">
        <f>'Link In'!A3</f>
        <v>Case No. 2018-00358</v>
      </c>
      <c r="B5" s="106"/>
      <c r="C5" s="106"/>
      <c r="D5" s="106"/>
      <c r="E5" s="106"/>
    </row>
    <row r="6" spans="1:15">
      <c r="A6" s="106" t="str">
        <f>'Link In'!A7</f>
        <v>Base Year for the 12 Months Ended February 28, 2019</v>
      </c>
      <c r="B6" s="106"/>
      <c r="C6" s="106"/>
      <c r="D6" s="106"/>
      <c r="E6" s="106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07" t="str">
        <f>'Link In'!A6</f>
        <v>For the 12 Months Ending June 30, 2020</v>
      </c>
      <c r="B7" s="107"/>
      <c r="C7" s="107"/>
      <c r="D7" s="107"/>
      <c r="E7" s="107"/>
    </row>
    <row r="9" spans="1:15">
      <c r="A9" s="6" t="str">
        <f>'Link In'!A20</f>
        <v>Witness Responsible:   John Wilde</v>
      </c>
    </row>
    <row r="10" spans="1:15">
      <c r="A10" s="6" t="str">
        <f>'Link In'!A15</f>
        <v>Type of Filing: __X__ Original  _____ Updated  _____ Revised</v>
      </c>
    </row>
    <row r="11" spans="1:15">
      <c r="A11" s="6"/>
    </row>
    <row r="12" spans="1:15" ht="28.8">
      <c r="A12" s="11" t="s">
        <v>20</v>
      </c>
      <c r="B12" s="11" t="s">
        <v>21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4" spans="1:15">
      <c r="A14" s="2">
        <f>'Link In'!J12</f>
        <v>68520000</v>
      </c>
      <c r="B14" s="12" t="str">
        <f>'Link In'!K12</f>
        <v>Property Taxes</v>
      </c>
      <c r="C14" s="36">
        <f>'Link In'!Y12</f>
        <v>6602753</v>
      </c>
      <c r="D14" s="36">
        <f t="shared" ref="D14" si="0">E14-C14</f>
        <v>436926</v>
      </c>
      <c r="E14" s="39">
        <f>ROUND(SUM(C14/$C$18)*$E$18,0)</f>
        <v>7039679</v>
      </c>
    </row>
    <row r="15" spans="1:15">
      <c r="B15" s="12"/>
      <c r="C15" s="37"/>
      <c r="D15" s="37"/>
      <c r="E15" s="40"/>
    </row>
    <row r="16" spans="1:15">
      <c r="B16" s="12"/>
      <c r="C16" s="37"/>
      <c r="D16" s="37"/>
      <c r="E16" s="40"/>
    </row>
    <row r="17" spans="2:5">
      <c r="B17" s="12"/>
      <c r="C17" s="37"/>
      <c r="D17" s="37"/>
      <c r="E17" s="37"/>
    </row>
    <row r="18" spans="2:5" ht="15" thickBot="1">
      <c r="C18" s="38">
        <f>SUM(C14:C17)</f>
        <v>6602753</v>
      </c>
      <c r="D18" s="38">
        <f>SUM(D14:D17)</f>
        <v>436926</v>
      </c>
      <c r="E18" s="38">
        <f>+'Workpaper 1   '!R29</f>
        <v>7039679</v>
      </c>
    </row>
    <row r="19" spans="2:5" ht="15" thickTop="1"/>
    <row r="20" spans="2:5">
      <c r="D20" s="64"/>
      <c r="E20" s="40"/>
    </row>
    <row r="21" spans="2:5">
      <c r="E21" s="44"/>
    </row>
  </sheetData>
  <mergeCells count="4">
    <mergeCell ref="A4:E4"/>
    <mergeCell ref="A5:E5"/>
    <mergeCell ref="A6:E6"/>
    <mergeCell ref="A7:E7"/>
  </mergeCells>
  <printOptions horizontalCentered="1" verticalCentered="1"/>
  <pageMargins left="0.75" right="0.75" top="0.75" bottom="0.75" header="0.3" footer="0.3"/>
  <pageSetup orientation="landscape" blackAndWhite="1" verticalDpi="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RowHeight="14.4"/>
  <cols>
    <col min="2" max="2" width="34.5546875" bestFit="1" customWidth="1"/>
    <col min="3" max="3" width="6" customWidth="1"/>
    <col min="4" max="4" width="12.88671875" bestFit="1" customWidth="1"/>
    <col min="5" max="5" width="5.5546875" bestFit="1" customWidth="1"/>
    <col min="6" max="6" width="12.88671875" bestFit="1" customWidth="1"/>
    <col min="7" max="7" width="5.5546875" bestFit="1" customWidth="1"/>
    <col min="8" max="8" width="12.88671875" bestFit="1" customWidth="1"/>
    <col min="9" max="9" width="5.5546875" bestFit="1" customWidth="1"/>
    <col min="10" max="10" width="12.88671875" bestFit="1" customWidth="1"/>
    <col min="11" max="11" width="5.5546875" bestFit="1" customWidth="1"/>
    <col min="12" max="12" width="12.88671875" bestFit="1" customWidth="1"/>
    <col min="13" max="13" width="5.5546875" bestFit="1" customWidth="1"/>
    <col min="14" max="14" width="14.5546875" customWidth="1"/>
    <col min="15" max="15" width="5.33203125" customWidth="1"/>
    <col min="16" max="17" width="12.44140625" bestFit="1" customWidth="1"/>
    <col min="18" max="18" width="10.88671875" bestFit="1" customWidth="1"/>
  </cols>
  <sheetData>
    <row r="1" spans="1:18">
      <c r="A1" s="1" t="s">
        <v>9</v>
      </c>
      <c r="B1" s="1"/>
      <c r="C1" s="1"/>
      <c r="D1" s="1"/>
      <c r="E1" s="1"/>
      <c r="F1" s="1"/>
      <c r="R1" s="4" t="str">
        <f>+'Link In'!A24</f>
        <v>W/P - 5-1</v>
      </c>
    </row>
    <row r="2" spans="1:18">
      <c r="A2" s="1" t="s">
        <v>10</v>
      </c>
      <c r="B2" s="1"/>
      <c r="C2" s="1"/>
      <c r="D2" s="1"/>
      <c r="E2" s="1"/>
      <c r="F2" s="1"/>
      <c r="R2" s="5" t="str">
        <f ca="1">RIGHT(CELL("filename",$A$1),LEN(CELL("filename",$A$1))-SEARCH("\O&amp;M",CELL("filename",$A$1),1))</f>
        <v xml:space="preserve">O&amp;M\[KAWC 2018 Rate Case - Property Tax Exhibit.xlsx]Workpaper 1   </v>
      </c>
    </row>
    <row r="3" spans="1:18">
      <c r="A3" s="2"/>
      <c r="B3" s="2"/>
      <c r="C3" s="2"/>
      <c r="D3" s="2"/>
      <c r="E3" s="2"/>
      <c r="F3" s="2"/>
      <c r="G3" s="2"/>
    </row>
    <row r="4" spans="1:18">
      <c r="A4" s="106" t="s">
        <v>27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</row>
    <row r="5" spans="1:18">
      <c r="A5" s="106" t="str">
        <f>+'Link In'!A3</f>
        <v>Case No. 2018-00358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1:18">
      <c r="A6" s="106" t="str">
        <f>CONCATENATE('Link In'!A8," ",'Link In'!A22)</f>
        <v>Base Year Adjustment Property Tax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</row>
    <row r="8" spans="1:18">
      <c r="A8" s="2"/>
      <c r="B8" s="2"/>
      <c r="C8" s="2"/>
      <c r="D8" s="2"/>
      <c r="E8" s="2"/>
      <c r="F8" s="2"/>
      <c r="G8" s="2"/>
    </row>
    <row r="9" spans="1:18">
      <c r="A9" s="6" t="str">
        <f>+'Link In'!A20</f>
        <v>Witness Responsible:   John Wilde</v>
      </c>
      <c r="B9" s="2"/>
      <c r="C9" s="6"/>
      <c r="D9" s="6"/>
      <c r="E9" s="6"/>
      <c r="F9" s="6"/>
      <c r="G9" s="2"/>
    </row>
    <row r="10" spans="1:18">
      <c r="A10" s="6" t="s">
        <v>32</v>
      </c>
      <c r="B10" s="2"/>
      <c r="C10" s="6"/>
      <c r="D10" s="6"/>
      <c r="E10" s="6"/>
      <c r="F10" s="6"/>
      <c r="G10" s="2"/>
    </row>
    <row r="11" spans="1:18">
      <c r="A11" s="2"/>
      <c r="B11" s="2"/>
      <c r="C11" s="2"/>
      <c r="D11" s="2"/>
      <c r="E11" s="2"/>
      <c r="F11" s="2"/>
      <c r="G11" s="2"/>
    </row>
    <row r="12" spans="1:18">
      <c r="A12" s="2"/>
      <c r="B12" s="2"/>
      <c r="C12" s="2"/>
      <c r="D12" s="2"/>
      <c r="E12" s="2"/>
      <c r="F12" s="2"/>
      <c r="G12" s="2"/>
    </row>
    <row r="13" spans="1:18">
      <c r="A13" s="2"/>
      <c r="B13" s="2"/>
      <c r="C13" s="2"/>
      <c r="D13" s="2"/>
      <c r="E13" s="2"/>
      <c r="F13" s="2"/>
      <c r="G13" s="2"/>
    </row>
    <row r="14" spans="1:18" ht="15" thickBot="1">
      <c r="A14" s="61" t="s">
        <v>0</v>
      </c>
      <c r="B14" s="61" t="s">
        <v>1</v>
      </c>
      <c r="C14" s="62"/>
      <c r="D14" s="62"/>
      <c r="E14" s="62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8">
      <c r="A15" s="55"/>
      <c r="B15" s="55"/>
      <c r="C15" s="74"/>
      <c r="D15" s="74"/>
      <c r="E15" s="74"/>
      <c r="F15" s="43"/>
      <c r="G15" s="43"/>
      <c r="H15" s="43"/>
      <c r="I15" s="43"/>
      <c r="J15" s="43"/>
      <c r="K15" s="43"/>
      <c r="L15" s="43"/>
      <c r="M15" s="43"/>
      <c r="N15" s="43"/>
    </row>
    <row r="16" spans="1:18">
      <c r="D16" s="75">
        <v>2013</v>
      </c>
      <c r="E16" s="69"/>
      <c r="F16" s="75">
        <v>2014</v>
      </c>
      <c r="G16" s="69"/>
      <c r="H16" s="69">
        <v>2015</v>
      </c>
      <c r="I16" s="69"/>
      <c r="J16" s="69">
        <v>2016</v>
      </c>
      <c r="K16" s="69"/>
      <c r="L16" s="69">
        <v>2017</v>
      </c>
      <c r="M16" s="69"/>
      <c r="N16" s="69">
        <v>2018</v>
      </c>
      <c r="P16" s="69">
        <v>2019</v>
      </c>
      <c r="Q16" s="69">
        <v>2020</v>
      </c>
      <c r="R16" s="78" t="s">
        <v>46</v>
      </c>
    </row>
    <row r="17" spans="1:20">
      <c r="A17" s="59">
        <v>1</v>
      </c>
      <c r="B17" t="s">
        <v>36</v>
      </c>
      <c r="D17" s="66">
        <v>486875109</v>
      </c>
      <c r="E17" s="66"/>
      <c r="F17" s="66">
        <v>507796730</v>
      </c>
      <c r="G17" s="66"/>
      <c r="H17" s="66">
        <v>517506126</v>
      </c>
      <c r="I17" s="66"/>
      <c r="J17" s="66">
        <v>540918490</v>
      </c>
      <c r="K17" s="66"/>
      <c r="L17" s="60">
        <v>557484661</v>
      </c>
      <c r="M17" s="66"/>
      <c r="N17" s="60">
        <v>574170999</v>
      </c>
    </row>
    <row r="18" spans="1:20">
      <c r="A18" s="59">
        <v>2</v>
      </c>
      <c r="B18" t="s">
        <v>37</v>
      </c>
      <c r="D18" s="68">
        <v>456454128</v>
      </c>
      <c r="E18" s="68"/>
      <c r="F18" s="68">
        <v>528611328</v>
      </c>
      <c r="G18" s="68"/>
      <c r="H18" s="68">
        <v>584966683</v>
      </c>
      <c r="I18" s="68"/>
      <c r="J18" s="68">
        <v>541862032</v>
      </c>
      <c r="K18" s="68"/>
      <c r="L18" s="65">
        <v>612234370</v>
      </c>
      <c r="M18" s="68"/>
      <c r="N18" s="65">
        <v>872188305</v>
      </c>
    </row>
    <row r="19" spans="1:20">
      <c r="A19" s="59">
        <v>3</v>
      </c>
      <c r="B19" t="s">
        <v>38</v>
      </c>
      <c r="D19" s="68">
        <v>546432945</v>
      </c>
      <c r="E19" s="68"/>
      <c r="F19" s="68">
        <v>502401669</v>
      </c>
      <c r="G19" s="68"/>
      <c r="H19" s="68">
        <v>637194889</v>
      </c>
      <c r="I19" s="68"/>
      <c r="J19" s="68">
        <v>668814961</v>
      </c>
      <c r="K19" s="68"/>
      <c r="L19" s="65">
        <v>783406147</v>
      </c>
      <c r="M19" s="68"/>
      <c r="N19" s="65">
        <v>759441472</v>
      </c>
    </row>
    <row r="20" spans="1:20">
      <c r="A20" s="59">
        <v>4</v>
      </c>
      <c r="B20" t="s">
        <v>39</v>
      </c>
      <c r="D20" s="68">
        <v>474578304</v>
      </c>
      <c r="E20" s="68"/>
      <c r="F20" s="68">
        <v>520000000</v>
      </c>
      <c r="G20" s="68"/>
      <c r="H20" s="68">
        <v>526007908</v>
      </c>
      <c r="I20" s="68"/>
      <c r="J20" s="68">
        <v>538500000</v>
      </c>
      <c r="K20" s="68"/>
      <c r="L20" s="65">
        <v>600000000</v>
      </c>
      <c r="M20" s="68"/>
      <c r="N20" s="65">
        <v>611438850</v>
      </c>
    </row>
    <row r="21" spans="1:20">
      <c r="A21" s="59">
        <v>5</v>
      </c>
      <c r="B21" t="s">
        <v>40</v>
      </c>
      <c r="D21" s="68">
        <v>472647978</v>
      </c>
      <c r="E21" s="68"/>
      <c r="F21" s="68">
        <v>518552009</v>
      </c>
      <c r="G21" s="68"/>
      <c r="H21" s="68">
        <v>524000000</v>
      </c>
      <c r="I21" s="68"/>
      <c r="J21" s="68">
        <v>536870151</v>
      </c>
      <c r="K21" s="68"/>
      <c r="L21" s="65">
        <v>598783713</v>
      </c>
      <c r="M21" s="68"/>
      <c r="N21" s="65">
        <v>610000000</v>
      </c>
    </row>
    <row r="22" spans="1:20">
      <c r="A22" s="59">
        <v>6</v>
      </c>
      <c r="E22" s="66"/>
      <c r="F22" s="67"/>
      <c r="G22" s="66"/>
      <c r="H22" s="67"/>
      <c r="I22" s="66"/>
      <c r="J22" s="66"/>
      <c r="K22" s="66"/>
      <c r="L22" s="67"/>
      <c r="M22" s="66"/>
      <c r="N22" s="67"/>
    </row>
    <row r="23" spans="1:20">
      <c r="A23" s="59">
        <v>7</v>
      </c>
      <c r="B23" t="s">
        <v>48</v>
      </c>
      <c r="D23" s="66">
        <f>+D29</f>
        <v>4452288.1899999995</v>
      </c>
      <c r="E23" s="68"/>
      <c r="F23" s="66">
        <f>+F29</f>
        <v>5124200.7553739995</v>
      </c>
      <c r="G23" s="68"/>
      <c r="H23" s="66">
        <f>+H29</f>
        <v>5259626.0384050012</v>
      </c>
      <c r="I23" s="68"/>
      <c r="J23" s="66">
        <f>+J29</f>
        <v>5320953.0310746711</v>
      </c>
      <c r="K23" s="68"/>
      <c r="L23" s="66">
        <f>+L29</f>
        <v>6346180.6880322322</v>
      </c>
      <c r="M23" s="68"/>
      <c r="N23" s="66">
        <f>+N29</f>
        <v>6725609</v>
      </c>
    </row>
    <row r="24" spans="1:20">
      <c r="A24" s="59">
        <v>8</v>
      </c>
      <c r="E24" s="67"/>
      <c r="I24" s="67"/>
      <c r="K24" s="67"/>
      <c r="M24" s="67"/>
    </row>
    <row r="25" spans="1:20">
      <c r="A25" s="59">
        <v>9</v>
      </c>
      <c r="B25" t="s">
        <v>41</v>
      </c>
      <c r="D25" s="70">
        <f>ROUND(D23/D21,4)</f>
        <v>9.4000000000000004E-3</v>
      </c>
      <c r="F25" s="70">
        <f>ROUND(F23/F21,4)</f>
        <v>9.9000000000000008E-3</v>
      </c>
      <c r="H25" s="70">
        <f>ROUND(H23/H21,4)</f>
        <v>0.01</v>
      </c>
      <c r="J25" s="70">
        <f>ROUND(J23/J21,4)</f>
        <v>9.9000000000000008E-3</v>
      </c>
      <c r="L25" s="70">
        <f>ROUND(L23/L21,4)</f>
        <v>1.06E-2</v>
      </c>
      <c r="N25" s="70">
        <f>ROUND(N23/N21,4)</f>
        <v>1.0999999999999999E-2</v>
      </c>
    </row>
    <row r="26" spans="1:20">
      <c r="A26" s="59">
        <v>10</v>
      </c>
    </row>
    <row r="27" spans="1:20">
      <c r="A27" s="59">
        <v>11</v>
      </c>
      <c r="B27" t="s">
        <v>44</v>
      </c>
      <c r="D27" s="66">
        <v>3570343.01</v>
      </c>
      <c r="E27" s="72">
        <f>ROUND(D27/D29,4)</f>
        <v>0.80189999999999995</v>
      </c>
      <c r="F27" s="66">
        <v>4098003.4053739998</v>
      </c>
      <c r="G27" s="72">
        <f>ROUND(F27/F29,4)</f>
        <v>0.79969999999999997</v>
      </c>
      <c r="H27" s="66">
        <v>4229993.3884050008</v>
      </c>
      <c r="I27" s="72">
        <f>ROUND(H27/H29,4)</f>
        <v>0.80420000000000003</v>
      </c>
      <c r="J27" s="66">
        <v>4286936.451074671</v>
      </c>
      <c r="K27" s="72">
        <f>ROUND(J27/J29,4)</f>
        <v>0.80569999999999997</v>
      </c>
      <c r="L27" s="66">
        <v>5042874.4780322323</v>
      </c>
      <c r="M27" s="72">
        <f>ROUND(L27/L29,4)</f>
        <v>0.79459999999999997</v>
      </c>
      <c r="N27" s="66">
        <f>+N29-N28</f>
        <v>5380487.1600000001</v>
      </c>
      <c r="O27" s="72">
        <f>ROUND(N27/N29,4)</f>
        <v>0.8</v>
      </c>
    </row>
    <row r="28" spans="1:20">
      <c r="A28" s="59">
        <v>12</v>
      </c>
      <c r="B28" t="s">
        <v>42</v>
      </c>
      <c r="D28" s="68">
        <v>881945.18</v>
      </c>
      <c r="E28" s="72">
        <f>ROUND(D28/D29,4)</f>
        <v>0.1981</v>
      </c>
      <c r="F28" s="68">
        <v>1026197.35</v>
      </c>
      <c r="G28" s="72">
        <f>ROUND(F28/F29,4)</f>
        <v>0.20030000000000001</v>
      </c>
      <c r="H28" s="68">
        <v>1029632.65</v>
      </c>
      <c r="I28" s="72">
        <f>ROUND(H28/H29,4)</f>
        <v>0.1958</v>
      </c>
      <c r="J28" s="68">
        <v>1034016.58</v>
      </c>
      <c r="K28" s="72">
        <f>ROUND(J28/J29,4)</f>
        <v>0.1943</v>
      </c>
      <c r="L28" s="68">
        <v>1303306.21</v>
      </c>
      <c r="M28" s="72">
        <f>ROUND(L28/L29,4)</f>
        <v>0.2054</v>
      </c>
      <c r="N28" s="68">
        <v>1345121.84</v>
      </c>
      <c r="O28" s="72">
        <f>ROUND(N28/N29,4)</f>
        <v>0.2</v>
      </c>
    </row>
    <row r="29" spans="1:20" ht="15" thickBot="1">
      <c r="A29" s="59">
        <v>13</v>
      </c>
      <c r="B29" t="s">
        <v>48</v>
      </c>
      <c r="D29" s="71">
        <f t="shared" ref="D29:M29" si="0">SUM(D27:D28)</f>
        <v>4452288.1899999995</v>
      </c>
      <c r="E29" s="73">
        <f t="shared" si="0"/>
        <v>1</v>
      </c>
      <c r="F29" s="71">
        <f t="shared" si="0"/>
        <v>5124200.7553739995</v>
      </c>
      <c r="G29" s="73">
        <f t="shared" si="0"/>
        <v>1</v>
      </c>
      <c r="H29" s="71">
        <f t="shared" si="0"/>
        <v>5259626.0384050012</v>
      </c>
      <c r="I29" s="73">
        <f t="shared" si="0"/>
        <v>1</v>
      </c>
      <c r="J29" s="71">
        <f t="shared" si="0"/>
        <v>5320953.0310746711</v>
      </c>
      <c r="K29" s="73">
        <f t="shared" si="0"/>
        <v>1</v>
      </c>
      <c r="L29" s="71">
        <f t="shared" si="0"/>
        <v>6346180.6880322322</v>
      </c>
      <c r="M29" s="73">
        <f t="shared" si="0"/>
        <v>1</v>
      </c>
      <c r="N29" s="81">
        <f>ROUND(N28/0.2,0)</f>
        <v>6725609</v>
      </c>
      <c r="O29" s="73">
        <f t="shared" ref="O29" si="1">SUM(O27:O28)</f>
        <v>1</v>
      </c>
      <c r="P29" s="71">
        <f>+P39*P40</f>
        <v>6888872.2195672579</v>
      </c>
      <c r="Q29" s="71">
        <f>+Q39*Q40</f>
        <v>7190486.5811298359</v>
      </c>
      <c r="R29" s="81">
        <f>ROUND(P29/2+Q29/2,0)</f>
        <v>7039679</v>
      </c>
    </row>
    <row r="30" spans="1:20" ht="15" thickTop="1">
      <c r="A30" s="59">
        <v>14</v>
      </c>
      <c r="D30" s="79"/>
      <c r="E30" s="73"/>
      <c r="F30" s="79"/>
      <c r="G30" s="73"/>
      <c r="H30" s="79"/>
      <c r="I30" s="73"/>
      <c r="J30" s="79"/>
      <c r="K30" s="73"/>
      <c r="L30" s="79"/>
      <c r="M30" s="73"/>
      <c r="N30" s="80"/>
      <c r="O30" s="67"/>
      <c r="P30" s="80"/>
      <c r="Q30" s="80"/>
      <c r="R30" s="80"/>
      <c r="T30" s="60"/>
    </row>
    <row r="31" spans="1:20">
      <c r="A31" s="59">
        <v>15</v>
      </c>
      <c r="D31" s="79"/>
      <c r="E31" s="73"/>
      <c r="F31" s="79"/>
      <c r="G31" s="73"/>
      <c r="H31" s="79"/>
      <c r="I31" s="73"/>
      <c r="J31" s="79"/>
      <c r="K31" s="73"/>
      <c r="L31" s="79"/>
      <c r="M31" s="73"/>
      <c r="N31" s="80"/>
      <c r="O31" s="67"/>
      <c r="P31" s="80"/>
      <c r="Q31" s="90"/>
      <c r="R31" s="80"/>
    </row>
    <row r="32" spans="1:20">
      <c r="A32" s="59">
        <v>16</v>
      </c>
      <c r="D32" s="79"/>
      <c r="E32" s="73"/>
      <c r="F32" s="79"/>
      <c r="G32" s="73"/>
      <c r="H32" s="79"/>
      <c r="I32" s="73"/>
      <c r="J32" s="79"/>
      <c r="K32" s="73"/>
      <c r="L32" s="79"/>
      <c r="M32" s="73"/>
      <c r="N32" s="80"/>
      <c r="O32" s="67"/>
      <c r="P32" s="80"/>
      <c r="Q32" s="82"/>
      <c r="R32" s="80"/>
    </row>
    <row r="33" spans="1:18" ht="15" thickBot="1">
      <c r="A33" s="59">
        <v>17</v>
      </c>
      <c r="D33" s="79"/>
      <c r="E33" s="73"/>
      <c r="F33" s="79"/>
      <c r="G33" s="73"/>
      <c r="H33" s="79"/>
      <c r="I33" s="73"/>
      <c r="J33" s="79"/>
      <c r="K33" s="73"/>
      <c r="L33" s="79"/>
      <c r="M33" s="73"/>
      <c r="N33" s="80"/>
      <c r="O33" s="67"/>
      <c r="P33" s="80"/>
      <c r="Q33" s="80"/>
      <c r="R33" s="80"/>
    </row>
    <row r="34" spans="1:18" ht="15" thickBot="1">
      <c r="A34" s="59">
        <v>18</v>
      </c>
      <c r="D34" s="108" t="s">
        <v>43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09"/>
      <c r="P34" s="108" t="s">
        <v>47</v>
      </c>
      <c r="Q34" s="109"/>
    </row>
    <row r="35" spans="1:18">
      <c r="A35" s="59">
        <v>19</v>
      </c>
      <c r="D35" s="75">
        <v>2012</v>
      </c>
      <c r="E35" s="75"/>
      <c r="F35" s="75">
        <v>2013</v>
      </c>
      <c r="G35" s="75"/>
      <c r="H35" s="75">
        <v>2014</v>
      </c>
      <c r="I35" s="75"/>
      <c r="J35" s="75">
        <v>2015</v>
      </c>
      <c r="K35" s="75"/>
      <c r="L35" s="75">
        <v>2016</v>
      </c>
      <c r="M35" s="75"/>
      <c r="N35" s="75">
        <v>2017</v>
      </c>
      <c r="O35" s="75"/>
      <c r="P35" s="75">
        <v>2018</v>
      </c>
      <c r="Q35" s="75">
        <v>2019</v>
      </c>
    </row>
    <row r="36" spans="1:18">
      <c r="A36" s="59">
        <v>20</v>
      </c>
      <c r="B36" t="s">
        <v>45</v>
      </c>
      <c r="D36" s="60">
        <v>598861558.77999997</v>
      </c>
      <c r="E36" s="66"/>
      <c r="F36" s="60">
        <v>618710825.89999998</v>
      </c>
      <c r="G36" s="66"/>
      <c r="H36" s="60">
        <v>634757121.94000006</v>
      </c>
      <c r="I36" s="66"/>
      <c r="J36" s="60">
        <v>650307071.48000002</v>
      </c>
      <c r="K36" s="66"/>
      <c r="L36" s="60">
        <v>697936312.42999995</v>
      </c>
      <c r="M36" s="66"/>
      <c r="N36" s="60">
        <v>724951023.48000002</v>
      </c>
      <c r="P36" s="60">
        <f>+'[3]Link Out'!$B$99</f>
        <v>750210753.97924292</v>
      </c>
      <c r="Q36" s="60">
        <f>+'[3]Link Out'!$B$100</f>
        <v>791463764.21283114</v>
      </c>
    </row>
    <row r="37" spans="1:18">
      <c r="A37" s="59">
        <v>21</v>
      </c>
      <c r="B37" t="s">
        <v>56</v>
      </c>
      <c r="D37" s="68">
        <v>-112509075.84999999</v>
      </c>
      <c r="E37" s="68"/>
      <c r="F37" s="68">
        <v>-120269887.42</v>
      </c>
      <c r="G37" s="68"/>
      <c r="H37" s="68">
        <v>-114258640</v>
      </c>
      <c r="I37" s="68"/>
      <c r="J37" s="68">
        <v>-124096443.76000001</v>
      </c>
      <c r="K37" s="68"/>
      <c r="L37" s="68">
        <v>-135237937.94</v>
      </c>
      <c r="M37" s="68"/>
      <c r="N37" s="68">
        <v>-148345544.65000001</v>
      </c>
      <c r="P37" s="65">
        <f>+'Link In'!Q56</f>
        <v>-157990492.95638406</v>
      </c>
      <c r="Q37" s="65">
        <f>+'Link In'!Q57</f>
        <v>-172261726.6899974</v>
      </c>
    </row>
    <row r="38" spans="1:18">
      <c r="A38" s="59">
        <v>22</v>
      </c>
      <c r="B38" t="s">
        <v>57</v>
      </c>
      <c r="D38" s="68">
        <v>-18677790.440000001</v>
      </c>
      <c r="E38" s="68"/>
      <c r="F38" s="68">
        <v>-20226225.289999999</v>
      </c>
      <c r="G38" s="68"/>
      <c r="H38" s="68">
        <v>-22193182.079999998</v>
      </c>
      <c r="I38" s="68"/>
      <c r="J38" s="68">
        <v>-23851753.690000001</v>
      </c>
      <c r="K38" s="68"/>
      <c r="L38" s="68">
        <v>-25668990.879999999</v>
      </c>
      <c r="M38" s="68"/>
      <c r="N38" s="68">
        <v>-27726346.379999999</v>
      </c>
      <c r="P38" s="65">
        <f>+'Link In'!R56*-1</f>
        <v>-30017164.257200427</v>
      </c>
      <c r="Q38" s="65">
        <f>+'Link In'!R57*-1</f>
        <v>-32384094.858621292</v>
      </c>
    </row>
    <row r="39" spans="1:18" ht="15" thickBot="1">
      <c r="A39" s="59">
        <v>23</v>
      </c>
      <c r="B39" t="s">
        <v>54</v>
      </c>
      <c r="D39" s="71">
        <f>+D36+D37+D38</f>
        <v>467674692.48999995</v>
      </c>
      <c r="E39" s="66"/>
      <c r="F39" s="71">
        <f>+F36+F37+F38</f>
        <v>478214713.18999994</v>
      </c>
      <c r="G39" s="66"/>
      <c r="H39" s="71">
        <f>+H36+H37+H38</f>
        <v>498305299.86000007</v>
      </c>
      <c r="I39" s="66"/>
      <c r="J39" s="71">
        <f>+J36+J37+J38</f>
        <v>502358874.03000003</v>
      </c>
      <c r="K39" s="66"/>
      <c r="L39" s="71">
        <f>+L36+L37+L38</f>
        <v>537029383.61000001</v>
      </c>
      <c r="M39" s="66"/>
      <c r="N39" s="71">
        <f>+N36+N37+N38</f>
        <v>548879132.45000005</v>
      </c>
      <c r="P39" s="71">
        <f>+P36+P37+P38</f>
        <v>562203096.76565838</v>
      </c>
      <c r="Q39" s="71">
        <f>+Q36+Q37+Q38</f>
        <v>586817942.66421247</v>
      </c>
    </row>
    <row r="40" spans="1:18" ht="15" thickTop="1">
      <c r="A40" s="59">
        <v>24</v>
      </c>
      <c r="B40" t="s">
        <v>55</v>
      </c>
      <c r="D40" s="76">
        <f>+D29/D39</f>
        <v>9.5200537071934901E-3</v>
      </c>
      <c r="F40" s="76">
        <f>+F29/F39</f>
        <v>1.0715272060937402E-2</v>
      </c>
      <c r="H40" s="76">
        <f>+H29/H39</f>
        <v>1.0555027289259625E-2</v>
      </c>
      <c r="J40" s="76">
        <f>+J29/J39</f>
        <v>1.0591935976743416E-2</v>
      </c>
      <c r="L40" s="76">
        <f>+L29/L39</f>
        <v>1.1817194518058136E-2</v>
      </c>
      <c r="N40" s="76">
        <f>+N29/N39</f>
        <v>1.2253351607628601E-2</v>
      </c>
      <c r="P40" s="77">
        <f>+N40</f>
        <v>1.2253351607628601E-2</v>
      </c>
      <c r="Q40" s="77">
        <f>+P40</f>
        <v>1.2253351607628601E-2</v>
      </c>
    </row>
    <row r="41" spans="1:18">
      <c r="A41" s="59">
        <v>25</v>
      </c>
      <c r="P41" s="59"/>
      <c r="Q41" s="59"/>
    </row>
    <row r="42" spans="1:18">
      <c r="A42" s="59">
        <v>26</v>
      </c>
      <c r="B42" t="s">
        <v>49</v>
      </c>
    </row>
    <row r="43" spans="1:18">
      <c r="A43" s="59">
        <v>27</v>
      </c>
      <c r="B43" t="s">
        <v>50</v>
      </c>
    </row>
    <row r="44" spans="1:18">
      <c r="A44" s="59">
        <v>28</v>
      </c>
    </row>
    <row r="45" spans="1:18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8">
      <c r="B46" s="67"/>
      <c r="C46" s="67"/>
      <c r="D46" s="67"/>
      <c r="E46" s="67"/>
      <c r="F46" s="67"/>
      <c r="G46" s="67"/>
      <c r="H46" s="67"/>
      <c r="I46" s="67"/>
      <c r="J46" s="67"/>
      <c r="K46" s="67"/>
    </row>
  </sheetData>
  <mergeCells count="5">
    <mergeCell ref="P34:Q34"/>
    <mergeCell ref="D34:N34"/>
    <mergeCell ref="A4:R4"/>
    <mergeCell ref="A5:R5"/>
    <mergeCell ref="A6:R6"/>
  </mergeCells>
  <printOptions horizontalCentered="1" verticalCentered="1"/>
  <pageMargins left="0.75" right="0.75" top="0.75" bottom="0.75" header="0.3" footer="0.3"/>
  <pageSetup scale="61" orientation="landscape" blackAndWhite="1" verticalDpi="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zoomScaleNormal="100" workbookViewId="0"/>
  </sheetViews>
  <sheetFormatPr defaultColWidth="9.109375" defaultRowHeight="14.4"/>
  <cols>
    <col min="1" max="16384" width="9.109375" style="2"/>
  </cols>
  <sheetData>
    <row r="1" spans="1:12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In'!A24</f>
        <v>W/P - 5-1</v>
      </c>
    </row>
    <row r="2" spans="1:12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Property Tax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7</v>
      </c>
    </row>
    <row r="7" spans="1:12">
      <c r="A7" s="6" t="s">
        <v>15</v>
      </c>
      <c r="B7" s="111" t="s">
        <v>59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</row>
  </sheetData>
  <mergeCells count="1">
    <mergeCell ref="B7:L7"/>
  </mergeCells>
  <printOptions horizontalCentered="1" verticalCentered="1"/>
  <pageMargins left="0.75" right="0.75" top="0.75" bottom="0.75" header="0.3" footer="0.3"/>
  <pageSetup orientation="landscape" blackAndWhite="1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Link In</vt:lpstr>
      <vt:lpstr>Link Out</vt:lpstr>
      <vt:lpstr>Exhibit</vt:lpstr>
      <vt:lpstr>Summary by Account</vt:lpstr>
      <vt:lpstr>Workpaper 1   </vt:lpstr>
      <vt:lpstr>Notes</vt:lpstr>
      <vt:lpstr>'Workpaper 1   '!Print_Area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2018-12-06T14:54:01Z</cp:lastPrinted>
  <dcterms:created xsi:type="dcterms:W3CDTF">2012-08-27T14:54:09Z</dcterms:created>
  <dcterms:modified xsi:type="dcterms:W3CDTF">2019-01-22T14:13:09Z</dcterms:modified>
</cp:coreProperties>
</file>