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KY\2018 Water Rate Case\Discovery\PSC\PSC DR2-3\Exhibits\"/>
    </mc:Choice>
  </mc:AlternateContent>
  <bookViews>
    <workbookView xWindow="600" yWindow="588" windowWidth="14508" windowHeight="7608" tabRatio="895" activeTab="2"/>
  </bookViews>
  <sheets>
    <sheet name="Link In" sheetId="1" r:id="rId1"/>
    <sheet name="Link Out" sheetId="2" r:id="rId2"/>
    <sheet name="Inc Statment - SCH C.1" sheetId="3" r:id="rId3"/>
    <sheet name="MSFR Inc Stmt by Acct - SCH C.2" sheetId="4" r:id="rId4"/>
    <sheet name="MSFR IS Adjust D.1" sheetId="5" r:id="rId5"/>
    <sheet name="MSFR IS Adjust Support D-2" sheetId="6" r:id="rId6"/>
    <sheet name="D-3"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Print_Area" localSheetId="6">'D-3'!$A$1:$S$19</definedName>
    <definedName name="_xlnm.Print_Area" localSheetId="2">'Inc Statment - SCH C.1'!$A$1:$K$71</definedName>
    <definedName name="_xlnm.Print_Area" localSheetId="3">'MSFR Inc Stmt by Acct - SCH C.2'!$A$1:$I$418</definedName>
    <definedName name="_xlnm.Print_Area" localSheetId="4">'MSFR IS Adjust D.1'!$A$1:$G$33</definedName>
    <definedName name="_xlnm.Print_Area" localSheetId="5">'MSFR IS Adjust Support D-2'!$A$1:$K$86</definedName>
    <definedName name="_xlnm.Print_Titles" localSheetId="3">'MSFR Inc Stmt by Acct - SCH C.2'!$1:$12</definedName>
    <definedName name="_xlnm.Print_Titles" localSheetId="5">'MSFR IS Adjust Support D-2'!$1:$13</definedName>
    <definedName name="Z_2E9FC00E_19D3_4355_A260_417D9236B30F_.wvu.Cols" localSheetId="5" hidden="1">'MSFR IS Adjust Support D-2'!$D:$D</definedName>
    <definedName name="Z_2E9FC00E_19D3_4355_A260_417D9236B30F_.wvu.PrintArea" localSheetId="2" hidden="1">'Inc Statment - SCH C.1'!$A$1:$K$70</definedName>
    <definedName name="Z_2E9FC00E_19D3_4355_A260_417D9236B30F_.wvu.PrintArea" localSheetId="4" hidden="1">'MSFR IS Adjust D.1'!$A$1:$G$33</definedName>
    <definedName name="Z_2E9FC00E_19D3_4355_A260_417D9236B30F_.wvu.PrintArea" localSheetId="5" hidden="1">'MSFR IS Adjust Support D-2'!$A$1:$K$87</definedName>
    <definedName name="Z_2E9FC00E_19D3_4355_A260_417D9236B30F_.wvu.PrintTitles" localSheetId="5" hidden="1">'MSFR IS Adjust Support D-2'!$1:$13</definedName>
    <definedName name="Z_AE1B1716_57F4_4705_A4F2_7A8CD44D74C3_.wvu.Cols" localSheetId="5" hidden="1">'MSFR IS Adjust Support D-2'!$D:$D</definedName>
    <definedName name="Z_AE1B1716_57F4_4705_A4F2_7A8CD44D74C3_.wvu.PrintArea" localSheetId="6" hidden="1">'D-3'!$A$1:$S$19</definedName>
    <definedName name="Z_AE1B1716_57F4_4705_A4F2_7A8CD44D74C3_.wvu.PrintArea" localSheetId="2" hidden="1">'Inc Statment - SCH C.1'!$A$1:$K$71</definedName>
    <definedName name="Z_AE1B1716_57F4_4705_A4F2_7A8CD44D74C3_.wvu.PrintArea" localSheetId="3" hidden="1">'MSFR Inc Stmt by Acct - SCH C.2'!$A$1:$I$418</definedName>
    <definedName name="Z_AE1B1716_57F4_4705_A4F2_7A8CD44D74C3_.wvu.PrintArea" localSheetId="4" hidden="1">'MSFR IS Adjust D.1'!$A$1:$G$33</definedName>
    <definedName name="Z_AE1B1716_57F4_4705_A4F2_7A8CD44D74C3_.wvu.PrintArea" localSheetId="5" hidden="1">'MSFR IS Adjust Support D-2'!$A$1:$K$86</definedName>
    <definedName name="Z_AE1B1716_57F4_4705_A4F2_7A8CD44D74C3_.wvu.PrintTitles" localSheetId="3" hidden="1">'MSFR Inc Stmt by Acct - SCH C.2'!$1:$12</definedName>
    <definedName name="Z_AE1B1716_57F4_4705_A4F2_7A8CD44D74C3_.wvu.PrintTitles" localSheetId="5" hidden="1">'MSFR IS Adjust Support D-2'!$1:$13</definedName>
    <definedName name="Z_AE1B1716_57F4_4705_A4F2_7A8CD44D74C3_.wvu.Rows" localSheetId="5" hidden="1">'MSFR IS Adjust Support D-2'!$6:$6</definedName>
    <definedName name="Z_C98D41B4_6B7D_46F8_862F_B1C92554BE39_.wvu.Cols" localSheetId="5" hidden="1">'MSFR IS Adjust Support D-2'!$D:$D</definedName>
    <definedName name="Z_C98D41B4_6B7D_46F8_862F_B1C92554BE39_.wvu.PrintArea" localSheetId="2" hidden="1">'Inc Statment - SCH C.1'!$A$1:$K$70</definedName>
    <definedName name="Z_C98D41B4_6B7D_46F8_862F_B1C92554BE39_.wvu.PrintArea" localSheetId="4" hidden="1">'MSFR IS Adjust D.1'!$A$1:$G$33</definedName>
    <definedName name="Z_C98D41B4_6B7D_46F8_862F_B1C92554BE39_.wvu.PrintArea" localSheetId="5" hidden="1">'MSFR IS Adjust Support D-2'!$A$1:$K$87</definedName>
    <definedName name="Z_C98D41B4_6B7D_46F8_862F_B1C92554BE39_.wvu.PrintTitles" localSheetId="5" hidden="1">'MSFR IS Adjust Support D-2'!$1:$13</definedName>
    <definedName name="Z_CEC57B47_E6EC_4FDA_BCFD_6AC6A66DD178_.wvu.Cols" localSheetId="5" hidden="1">'MSFR IS Adjust Support D-2'!$D:$D</definedName>
    <definedName name="Z_CEC57B47_E6EC_4FDA_BCFD_6AC6A66DD178_.wvu.PrintArea" localSheetId="2" hidden="1">'Inc Statment - SCH C.1'!$A$1:$K$70</definedName>
    <definedName name="Z_CEC57B47_E6EC_4FDA_BCFD_6AC6A66DD178_.wvu.PrintArea" localSheetId="4" hidden="1">'MSFR IS Adjust D.1'!$A$1:$G$33</definedName>
    <definedName name="Z_CEC57B47_E6EC_4FDA_BCFD_6AC6A66DD178_.wvu.PrintArea" localSheetId="5" hidden="1">'MSFR IS Adjust Support D-2'!$A$1:$K$87</definedName>
    <definedName name="Z_CEC57B47_E6EC_4FDA_BCFD_6AC6A66DD178_.wvu.PrintTitles" localSheetId="5" hidden="1">'MSFR IS Adjust Support D-2'!$1:$13</definedName>
    <definedName name="Z_D80F9502_1760_4B4D_BEE6_65B7268CEFF2_.wvu.Cols" localSheetId="5" hidden="1">'MSFR IS Adjust Support D-2'!$D:$D</definedName>
    <definedName name="Z_D80F9502_1760_4B4D_BEE6_65B7268CEFF2_.wvu.PrintArea" localSheetId="6" hidden="1">'D-3'!$A$1:$S$19</definedName>
    <definedName name="Z_D80F9502_1760_4B4D_BEE6_65B7268CEFF2_.wvu.PrintArea" localSheetId="2" hidden="1">'Inc Statment - SCH C.1'!$A$1:$K$71</definedName>
    <definedName name="Z_D80F9502_1760_4B4D_BEE6_65B7268CEFF2_.wvu.PrintArea" localSheetId="3" hidden="1">'MSFR Inc Stmt by Acct - SCH C.2'!$A$1:$I$418</definedName>
    <definedName name="Z_D80F9502_1760_4B4D_BEE6_65B7268CEFF2_.wvu.PrintArea" localSheetId="4" hidden="1">'MSFR IS Adjust D.1'!$A$1:$G$33</definedName>
    <definedName name="Z_D80F9502_1760_4B4D_BEE6_65B7268CEFF2_.wvu.PrintArea" localSheetId="5" hidden="1">'MSFR IS Adjust Support D-2'!$A$1:$K$86</definedName>
    <definedName name="Z_D80F9502_1760_4B4D_BEE6_65B7268CEFF2_.wvu.PrintTitles" localSheetId="3" hidden="1">'MSFR Inc Stmt by Acct - SCH C.2'!$1:$12</definedName>
    <definedName name="Z_D80F9502_1760_4B4D_BEE6_65B7268CEFF2_.wvu.PrintTitles" localSheetId="5" hidden="1">'MSFR IS Adjust Support D-2'!$1:$13</definedName>
    <definedName name="Z_D80F9502_1760_4B4D_BEE6_65B7268CEFF2_.wvu.Rows" localSheetId="5" hidden="1">'MSFR IS Adjust Support D-2'!$6:$6</definedName>
    <definedName name="Z_E163314F_53A2_4A2F_A9CF_3F94F0129118_.wvu.Cols" localSheetId="5" hidden="1">'MSFR IS Adjust Support D-2'!$D:$D</definedName>
    <definedName name="Z_E163314F_53A2_4A2F_A9CF_3F94F0129118_.wvu.PrintArea" localSheetId="2" hidden="1">'Inc Statment - SCH C.1'!$A$1:$K$70</definedName>
    <definedName name="Z_E163314F_53A2_4A2F_A9CF_3F94F0129118_.wvu.PrintArea" localSheetId="4" hidden="1">'MSFR IS Adjust D.1'!$A$1:$G$33</definedName>
    <definedName name="Z_E163314F_53A2_4A2F_A9CF_3F94F0129118_.wvu.PrintArea" localSheetId="5" hidden="1">'MSFR IS Adjust Support D-2'!$A$1:$K$87</definedName>
    <definedName name="Z_E163314F_53A2_4A2F_A9CF_3F94F0129118_.wvu.PrintTitles" localSheetId="5" hidden="1">'MSFR IS Adjust Support D-2'!$1:$13</definedName>
    <definedName name="Z_F5B97444_16EA_4AA7_9A70_95BB0AFD8284_.wvu.Cols" localSheetId="5" hidden="1">'MSFR IS Adjust Support D-2'!$D:$D</definedName>
    <definedName name="Z_F5B97444_16EA_4AA7_9A70_95BB0AFD8284_.wvu.PrintArea" localSheetId="2" hidden="1">'Inc Statment - SCH C.1'!$A$1:$K$70</definedName>
    <definedName name="Z_F5B97444_16EA_4AA7_9A70_95BB0AFD8284_.wvu.PrintArea" localSheetId="4" hidden="1">'MSFR IS Adjust D.1'!$A$1:$G$33</definedName>
    <definedName name="Z_F5B97444_16EA_4AA7_9A70_95BB0AFD8284_.wvu.PrintArea" localSheetId="5" hidden="1">'MSFR IS Adjust Support D-2'!$A$1:$K$87</definedName>
    <definedName name="Z_F5B97444_16EA_4AA7_9A70_95BB0AFD8284_.wvu.PrintTitles" localSheetId="5" hidden="1">'MSFR IS Adjust Support D-2'!$1:$13</definedName>
    <definedName name="Z_F8C3F9F4_DBFA_417E_A63C_4DCF6CDDDD4D_.wvu.Cols" localSheetId="5" hidden="1">'MSFR IS Adjust Support D-2'!$D:$D</definedName>
    <definedName name="Z_F8C3F9F4_DBFA_417E_A63C_4DCF6CDDDD4D_.wvu.PrintArea" localSheetId="2" hidden="1">'Inc Statment - SCH C.1'!$A$1:$K$70</definedName>
    <definedName name="Z_F8C3F9F4_DBFA_417E_A63C_4DCF6CDDDD4D_.wvu.PrintArea" localSheetId="4" hidden="1">'MSFR IS Adjust D.1'!$A$1:$G$33</definedName>
    <definedName name="Z_F8C3F9F4_DBFA_417E_A63C_4DCF6CDDDD4D_.wvu.PrintArea" localSheetId="5" hidden="1">'MSFR IS Adjust Support D-2'!$A$1:$K$87</definedName>
    <definedName name="Z_F8C3F9F4_DBFA_417E_A63C_4DCF6CDDDD4D_.wvu.PrintTitles" localSheetId="5" hidden="1">'MSFR IS Adjust Support D-2'!$1:$13</definedName>
  </definedNames>
  <calcPr calcId="162913"/>
  <customWorkbookViews>
    <customWorkbookView name="SCHWARML - Personal View" guid="{AE1B1716-57F4-4705-A4F2-7A8CD44D74C3}" mergeInterval="0" personalView="1" maximized="1" xWindow="1" yWindow="1" windowWidth="1152" windowHeight="597" tabRatio="895" activeSheetId="7"/>
    <customWorkbookView name="rungresw - Personal View" guid="{C98D41B4-6B7D-46F8-862F-B1C92554BE39}" mergeInterval="0" personalView="1" maximized="1" xWindow="1" yWindow="1" windowWidth="1920" windowHeight="888" tabRatio="895" activeSheetId="6"/>
    <customWorkbookView name="batesjk - Personal View" guid="{E163314F-53A2-4A2F-A9CF-3F94F0129118}" mergeInterval="0" personalView="1" maximized="1" xWindow="1" yWindow="1" windowWidth="1920" windowHeight="859" tabRatio="895" activeSheetId="6"/>
    <customWorkbookView name="Peter J. Thakadiyil - Personal View" guid="{CEC57B47-E6EC-4FDA-BCFD-6AC6A66DD178}" mergeInterval="0" personalView="1" maximized="1" xWindow="1" yWindow="1" windowWidth="1920" windowHeight="833" tabRatio="895" activeSheetId="1"/>
    <customWorkbookView name="weckbat - Personal View" guid="{F5B97444-16EA-4AA7-9A70-95BB0AFD8284}" mergeInterval="0" personalView="1" maximized="1" xWindow="1" yWindow="1" windowWidth="1920" windowHeight="859" tabRatio="895" activeSheetId="6"/>
    <customWorkbookView name="tiernegc - Personal View" guid="{2E9FC00E-19D3-4355-A260-417D9236B30F}" mergeInterval="0" personalView="1" maximized="1" xWindow="1" yWindow="1" windowWidth="1920" windowHeight="888" tabRatio="895" activeSheetId="6"/>
    <customWorkbookView name="KEATHLLE - Personal View" guid="{F8C3F9F4-DBFA-417E-A63C-4DCF6CDDDD4D}" mergeInterval="0" personalView="1" maximized="1" xWindow="1" yWindow="1" windowWidth="1920" windowHeight="848" tabRatio="895" activeSheetId="1"/>
    <customWorkbookView name="omalleln - Personal View" guid="{D80F9502-1760-4B4D-BEE6-65B7268CEFF2}" mergeInterval="0" personalView="1" maximized="1" windowWidth="1900" windowHeight="787" tabRatio="895" activeSheetId="3"/>
  </customWorkbookViews>
</workbook>
</file>

<file path=xl/calcChain.xml><?xml version="1.0" encoding="utf-8"?>
<calcChain xmlns="http://schemas.openxmlformats.org/spreadsheetml/2006/main">
  <c r="G17" i="1" l="1"/>
  <c r="I118" i="1" l="1"/>
  <c r="H25" i="6" l="1"/>
  <c r="F36" i="6"/>
  <c r="F37" i="6" l="1"/>
  <c r="M64" i="1" l="1"/>
  <c r="N64" i="1" l="1"/>
  <c r="M62" i="1" l="1"/>
  <c r="N62" i="1" l="1"/>
  <c r="M61" i="1" l="1"/>
  <c r="N61" i="1" l="1"/>
  <c r="H473" i="1" l="1"/>
  <c r="I469" i="1"/>
  <c r="I464" i="1"/>
  <c r="F469" i="1"/>
  <c r="F464" i="1"/>
  <c r="I60" i="1" l="1"/>
  <c r="G60" i="1"/>
  <c r="M60" i="1" l="1"/>
  <c r="M59" i="1"/>
  <c r="M58" i="1"/>
  <c r="M56" i="1"/>
  <c r="M55" i="1"/>
  <c r="I486" i="1" l="1"/>
  <c r="A34" i="4" l="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C41" i="4"/>
  <c r="F35" i="4"/>
  <c r="E35" i="4"/>
  <c r="D35" i="4"/>
  <c r="I34" i="4"/>
  <c r="F34" i="4"/>
  <c r="E34" i="4"/>
  <c r="D34" i="4"/>
  <c r="E200" i="2" l="1"/>
  <c r="E199" i="2"/>
  <c r="E198" i="2"/>
  <c r="E197" i="2"/>
  <c r="M26" i="1" l="1"/>
  <c r="N26" i="1" l="1"/>
  <c r="M51" i="1" l="1"/>
  <c r="A14" i="4" l="1"/>
  <c r="A15" i="4" s="1"/>
  <c r="A16" i="4" s="1"/>
  <c r="A17" i="4" s="1"/>
  <c r="A18" i="4" s="1"/>
  <c r="A19" i="4" s="1"/>
  <c r="A20" i="4" s="1"/>
  <c r="A21" i="4" s="1"/>
  <c r="A22" i="4" s="1"/>
  <c r="A23" i="4" s="1"/>
  <c r="A24" i="4" s="1"/>
  <c r="A25" i="4" s="1"/>
  <c r="A26" i="4" s="1"/>
  <c r="A27" i="4" s="1"/>
  <c r="A28" i="4" s="1"/>
  <c r="A29" i="4" s="1"/>
  <c r="A30" i="4" s="1"/>
  <c r="A31" i="4" s="1"/>
  <c r="A32" i="4" s="1"/>
  <c r="A33" i="4" s="1"/>
  <c r="F33" i="4" l="1"/>
  <c r="E33" i="4"/>
  <c r="D33" i="4"/>
  <c r="I32" i="4"/>
  <c r="F32" i="4"/>
  <c r="E32" i="4"/>
  <c r="D32" i="4"/>
  <c r="F16" i="4"/>
  <c r="E16" i="4"/>
  <c r="D16" i="4"/>
  <c r="K92" i="1"/>
  <c r="F41" i="4"/>
  <c r="E41" i="4"/>
  <c r="D41" i="4"/>
  <c r="M46" i="1" l="1"/>
  <c r="N46" i="1" l="1"/>
  <c r="M24" i="1" l="1"/>
  <c r="N24" i="1" l="1"/>
  <c r="M18" i="1" l="1"/>
  <c r="M17" i="1"/>
  <c r="I485" i="1" l="1"/>
  <c r="I484" i="1"/>
  <c r="I483" i="1"/>
  <c r="I482" i="1"/>
  <c r="I481" i="1"/>
  <c r="I480" i="1"/>
  <c r="I478" i="1" l="1"/>
  <c r="M19" i="1" l="1"/>
  <c r="I19" i="1"/>
  <c r="I455" i="1"/>
  <c r="I454" i="1"/>
  <c r="I445" i="1"/>
  <c r="I446" i="1"/>
  <c r="I441" i="1" l="1"/>
  <c r="I440" i="1"/>
  <c r="I439" i="1"/>
  <c r="I438" i="1"/>
  <c r="I437" i="1"/>
  <c r="I436" i="1"/>
  <c r="I435" i="1"/>
  <c r="I434" i="1"/>
  <c r="I433" i="1"/>
  <c r="I432" i="1"/>
  <c r="I431" i="1"/>
  <c r="I430" i="1"/>
  <c r="I429" i="1"/>
  <c r="I428" i="1"/>
  <c r="I427" i="1"/>
  <c r="I426" i="1"/>
  <c r="I425" i="1"/>
  <c r="I424" i="1"/>
  <c r="I423" i="1"/>
  <c r="I422" i="1"/>
  <c r="I421" i="1"/>
  <c r="I420" i="1"/>
  <c r="I419" i="1"/>
  <c r="I417" i="1" l="1"/>
  <c r="I415" i="1"/>
  <c r="I413" i="1"/>
  <c r="I412" i="1"/>
  <c r="I410" i="1"/>
  <c r="I408" i="1"/>
  <c r="I405" i="1" l="1"/>
  <c r="I403" i="1" l="1"/>
  <c r="I402" i="1"/>
  <c r="I401" i="1"/>
  <c r="I400" i="1"/>
  <c r="I399" i="1"/>
  <c r="I398" i="1"/>
  <c r="C313" i="4" l="1"/>
  <c r="I392" i="1" l="1"/>
  <c r="I310" i="4" s="1"/>
  <c r="I390" i="1"/>
  <c r="I309" i="4" s="1"/>
  <c r="I389" i="1"/>
  <c r="I308" i="4" s="1"/>
  <c r="I388" i="1"/>
  <c r="I307" i="4" s="1"/>
  <c r="I387" i="1"/>
  <c r="I306" i="4" s="1"/>
  <c r="I386" i="1"/>
  <c r="I305" i="4" s="1"/>
  <c r="I385" i="1"/>
  <c r="I304" i="4" s="1"/>
  <c r="I384" i="1"/>
  <c r="I303" i="4" s="1"/>
  <c r="I381" i="1"/>
  <c r="I302" i="4" s="1"/>
  <c r="I378" i="1"/>
  <c r="I301" i="4" s="1"/>
  <c r="I376" i="1" l="1"/>
  <c r="I374" i="1"/>
  <c r="I373" i="1"/>
  <c r="I372" i="1"/>
  <c r="I371" i="1"/>
  <c r="I370" i="1"/>
  <c r="I369" i="1"/>
  <c r="I292" i="4" s="1"/>
  <c r="I367" i="1" l="1"/>
  <c r="I366" i="1"/>
  <c r="I365" i="1"/>
  <c r="I364" i="1"/>
  <c r="I363" i="1"/>
  <c r="I362" i="1"/>
  <c r="I361" i="1"/>
  <c r="I360" i="1"/>
  <c r="I358" i="1"/>
  <c r="I357" i="1"/>
  <c r="I355" i="1"/>
  <c r="I354" i="1"/>
  <c r="I353" i="1"/>
  <c r="I352" i="1"/>
  <c r="I351" i="1"/>
  <c r="I350" i="1"/>
  <c r="I349" i="1"/>
  <c r="I348" i="1"/>
  <c r="I347" i="1"/>
  <c r="I346" i="1"/>
  <c r="I345" i="1"/>
  <c r="I344" i="1"/>
  <c r="I343" i="1"/>
  <c r="I342" i="1"/>
  <c r="I340" i="1"/>
  <c r="I339" i="1"/>
  <c r="I338" i="1"/>
  <c r="I337" i="1"/>
  <c r="I336" i="1"/>
  <c r="I335" i="1"/>
  <c r="I334" i="1"/>
  <c r="I333" i="1"/>
  <c r="I332" i="1"/>
  <c r="I331" i="1"/>
  <c r="I330" i="1"/>
  <c r="I329" i="1"/>
  <c r="I328" i="1"/>
  <c r="I327" i="1"/>
  <c r="I252" i="4" s="1"/>
  <c r="I325" i="1" l="1"/>
  <c r="I323" i="1"/>
  <c r="I322" i="1"/>
  <c r="I320" i="1"/>
  <c r="I318" i="1" l="1"/>
  <c r="I55" i="4" l="1"/>
  <c r="I119" i="1" l="1"/>
  <c r="I121" i="1" l="1"/>
  <c r="I123" i="1"/>
  <c r="I122" i="1"/>
  <c r="I120" i="1"/>
  <c r="C227" i="4" l="1"/>
  <c r="I315" i="1"/>
  <c r="I314" i="1"/>
  <c r="I313" i="1"/>
  <c r="I311" i="1"/>
  <c r="I310" i="1"/>
  <c r="I309" i="1"/>
  <c r="I307" i="1"/>
  <c r="I306" i="1"/>
  <c r="I305" i="1"/>
  <c r="I304" i="1"/>
  <c r="I303" i="1"/>
  <c r="I302" i="1"/>
  <c r="I301" i="1"/>
  <c r="C160" i="4" l="1"/>
  <c r="I225" i="1"/>
  <c r="F299" i="1" l="1"/>
  <c r="F227" i="4"/>
  <c r="E227" i="4"/>
  <c r="D227" i="4"/>
  <c r="I300" i="1" l="1"/>
  <c r="I227" i="4" s="1"/>
  <c r="I297" i="1" l="1"/>
  <c r="I296" i="1"/>
  <c r="I295" i="1"/>
  <c r="I294" i="1"/>
  <c r="I293" i="1"/>
  <c r="I292" i="1"/>
  <c r="I291" i="1"/>
  <c r="I218" i="4" s="1"/>
  <c r="I290" i="1"/>
  <c r="I217" i="4" s="1"/>
  <c r="I288" i="1" l="1"/>
  <c r="I214" i="4" s="1"/>
  <c r="I286" i="1"/>
  <c r="I213" i="4" s="1"/>
  <c r="I285" i="1"/>
  <c r="I212" i="4" s="1"/>
  <c r="I284" i="1"/>
  <c r="I211" i="4" s="1"/>
  <c r="I283" i="1"/>
  <c r="I210" i="4" s="1"/>
  <c r="I281" i="1"/>
  <c r="I209" i="4" s="1"/>
  <c r="I280" i="1"/>
  <c r="I208" i="4" s="1"/>
  <c r="I279" i="1"/>
  <c r="I207" i="4" s="1"/>
  <c r="I277" i="1"/>
  <c r="I206" i="4" s="1"/>
  <c r="I276" i="1"/>
  <c r="I205" i="4" s="1"/>
  <c r="I215" i="4" l="1"/>
  <c r="I273" i="1"/>
  <c r="F273" i="1" l="1"/>
  <c r="I244" i="1" l="1"/>
  <c r="I245" i="1"/>
  <c r="I176" i="4" s="1"/>
  <c r="I243" i="1"/>
  <c r="I175" i="4" s="1"/>
  <c r="I268" i="1" l="1"/>
  <c r="I197" i="4" s="1"/>
  <c r="I270" i="1"/>
  <c r="I199" i="4" s="1"/>
  <c r="I271" i="1"/>
  <c r="I200" i="4" s="1"/>
  <c r="I249" i="1"/>
  <c r="I180" i="4" s="1"/>
  <c r="I256" i="1"/>
  <c r="I186" i="4" s="1"/>
  <c r="I252" i="1"/>
  <c r="I183" i="4" s="1"/>
  <c r="I248" i="1"/>
  <c r="I179" i="4" s="1"/>
  <c r="I258" i="1"/>
  <c r="I188" i="4" s="1"/>
  <c r="I274" i="1"/>
  <c r="I202" i="4" s="1"/>
  <c r="I259" i="1"/>
  <c r="I189" i="4" s="1"/>
  <c r="I265" i="1"/>
  <c r="I194" i="4" s="1"/>
  <c r="I264" i="1"/>
  <c r="I255" i="1"/>
  <c r="I260" i="1"/>
  <c r="I190" i="4" s="1"/>
  <c r="I269" i="1"/>
  <c r="I198" i="4" s="1"/>
  <c r="I246" i="1"/>
  <c r="I177" i="4" s="1"/>
  <c r="I262" i="1"/>
  <c r="I192" i="4" s="1"/>
  <c r="I247" i="1"/>
  <c r="I178" i="4" s="1"/>
  <c r="I263" i="1"/>
  <c r="I193" i="4" s="1"/>
  <c r="I272" i="1"/>
  <c r="I201" i="4" s="1"/>
  <c r="I254" i="1"/>
  <c r="I185" i="4" s="1"/>
  <c r="I261" i="1"/>
  <c r="I191" i="4" s="1"/>
  <c r="I257" i="1"/>
  <c r="I187" i="4" s="1"/>
  <c r="I253" i="1"/>
  <c r="I184" i="4" s="1"/>
  <c r="I250" i="1"/>
  <c r="I181" i="4" s="1"/>
  <c r="I266" i="1"/>
  <c r="I195" i="4" s="1"/>
  <c r="I251" i="1"/>
  <c r="I182" i="4" s="1"/>
  <c r="I267" i="1"/>
  <c r="I196" i="4" s="1"/>
  <c r="I240" i="1" l="1"/>
  <c r="I239" i="1"/>
  <c r="I237" i="1"/>
  <c r="I235" i="1"/>
  <c r="I234" i="1"/>
  <c r="I233" i="1"/>
  <c r="I232" i="1"/>
  <c r="I231" i="1"/>
  <c r="I230" i="1"/>
  <c r="I229" i="1"/>
  <c r="I228" i="1"/>
  <c r="I227" i="1"/>
  <c r="I226" i="1"/>
  <c r="I223" i="1" l="1"/>
  <c r="I222" i="1"/>
  <c r="I221" i="1"/>
  <c r="I220" i="1"/>
  <c r="I219" i="1"/>
  <c r="I218" i="1"/>
  <c r="I217" i="1"/>
  <c r="I216" i="1"/>
  <c r="I215" i="1"/>
  <c r="I214" i="1"/>
  <c r="I213" i="1"/>
  <c r="I212" i="1"/>
  <c r="I211" i="1"/>
  <c r="I210" i="1"/>
  <c r="I209" i="1"/>
  <c r="I208" i="1"/>
  <c r="I195" i="1" l="1"/>
  <c r="I194" i="1"/>
  <c r="I192" i="1"/>
  <c r="I191" i="1"/>
  <c r="I190" i="1"/>
  <c r="I180" i="1" l="1"/>
  <c r="I183" i="1" l="1"/>
  <c r="I189" i="1" l="1"/>
  <c r="I186" i="1" l="1"/>
  <c r="I187" i="1" l="1"/>
  <c r="I184" i="1" l="1"/>
  <c r="I181" i="1" l="1"/>
  <c r="G177" i="1" l="1"/>
  <c r="I175" i="1"/>
  <c r="I172" i="1"/>
  <c r="I154" i="1"/>
  <c r="I153" i="1"/>
  <c r="I130" i="1"/>
  <c r="K127" i="1" l="1"/>
  <c r="K125" i="1" l="1"/>
  <c r="K115" i="1" l="1"/>
  <c r="F23" i="4" l="1"/>
  <c r="E23" i="4"/>
  <c r="D23" i="4"/>
  <c r="M47" i="1" l="1"/>
  <c r="I47" i="1"/>
  <c r="N47" i="1" l="1"/>
  <c r="I46" i="1" l="1"/>
  <c r="M45" i="1" l="1"/>
  <c r="I45" i="1"/>
  <c r="N45" i="1" l="1"/>
  <c r="M44" i="1" l="1"/>
  <c r="I44" i="1"/>
  <c r="N44" i="1" l="1"/>
  <c r="N43" i="1" l="1"/>
  <c r="M43" i="1" l="1"/>
  <c r="M42" i="1" l="1"/>
  <c r="I42" i="1"/>
  <c r="N42" i="1" l="1"/>
  <c r="M41" i="1" l="1"/>
  <c r="I41" i="1"/>
  <c r="N41" i="1" l="1"/>
  <c r="M40" i="1" l="1"/>
  <c r="I40" i="1"/>
  <c r="N40" i="1" l="1"/>
  <c r="M39" i="1" l="1"/>
  <c r="I39" i="1"/>
  <c r="N39" i="1" l="1"/>
  <c r="M38" i="1" l="1"/>
  <c r="N38" i="1" l="1"/>
  <c r="I38" i="1" l="1"/>
  <c r="M37" i="1"/>
  <c r="I37" i="1"/>
  <c r="N37" i="1" l="1"/>
  <c r="M36" i="1" l="1"/>
  <c r="I36" i="1"/>
  <c r="N36" i="1" l="1"/>
  <c r="M35" i="1" l="1"/>
  <c r="I35" i="1"/>
  <c r="N35" i="1" l="1"/>
  <c r="M34" i="1" l="1"/>
  <c r="I34" i="1"/>
  <c r="N34" i="1" l="1"/>
  <c r="M33" i="1" l="1"/>
  <c r="I33" i="1"/>
  <c r="M32" i="1" l="1"/>
  <c r="I32" i="1"/>
  <c r="N32" i="1" l="1"/>
  <c r="I26" i="1" l="1"/>
  <c r="M25" i="1" l="1"/>
  <c r="I25" i="1"/>
  <c r="I24" i="1" l="1"/>
  <c r="M23" i="1"/>
  <c r="I23" i="1"/>
  <c r="N23" i="1" l="1"/>
  <c r="N25" i="1" l="1"/>
  <c r="C201" i="2" l="1"/>
  <c r="C200" i="2"/>
  <c r="C199" i="2"/>
  <c r="C198" i="2"/>
  <c r="C197" i="2"/>
  <c r="I333" i="4" l="1"/>
  <c r="F333" i="4"/>
  <c r="E333" i="4"/>
  <c r="D333" i="4"/>
  <c r="I296" i="4"/>
  <c r="F296" i="4"/>
  <c r="E296" i="4"/>
  <c r="D296" i="4"/>
  <c r="I294" i="4"/>
  <c r="F294" i="4"/>
  <c r="E294" i="4"/>
  <c r="D294" i="4"/>
  <c r="I261" i="4"/>
  <c r="F261" i="4"/>
  <c r="E261" i="4"/>
  <c r="D261" i="4"/>
  <c r="I258" i="4"/>
  <c r="F258" i="4"/>
  <c r="E258" i="4"/>
  <c r="D258" i="4"/>
  <c r="F228" i="4"/>
  <c r="E228" i="4"/>
  <c r="D228" i="4"/>
  <c r="F214" i="4"/>
  <c r="E214" i="4"/>
  <c r="D214" i="4"/>
  <c r="F169" i="4"/>
  <c r="E169" i="4"/>
  <c r="D169" i="4"/>
  <c r="F160" i="4"/>
  <c r="E160" i="4"/>
  <c r="D160" i="4"/>
  <c r="F417" i="1"/>
  <c r="G333" i="4" s="1"/>
  <c r="F373" i="1"/>
  <c r="G296" i="4" s="1"/>
  <c r="F371" i="1"/>
  <c r="G294" i="4" s="1"/>
  <c r="F336" i="1"/>
  <c r="G261" i="4" s="1"/>
  <c r="F333" i="1"/>
  <c r="G258" i="4" s="1"/>
  <c r="F300" i="1"/>
  <c r="G227" i="4" s="1"/>
  <c r="H227" i="4" s="1"/>
  <c r="F288" i="1"/>
  <c r="G214" i="4" s="1"/>
  <c r="F275" i="1"/>
  <c r="F272" i="1"/>
  <c r="F235" i="1"/>
  <c r="G169" i="4" s="1"/>
  <c r="F226" i="1"/>
  <c r="G160" i="4" s="1"/>
  <c r="F185" i="1"/>
  <c r="G117" i="4" s="1"/>
  <c r="G51" i="1"/>
  <c r="E52" i="3" s="1"/>
  <c r="H296" i="4" l="1"/>
  <c r="H333" i="4"/>
  <c r="H294" i="4"/>
  <c r="H258" i="4"/>
  <c r="H261" i="4"/>
  <c r="H214" i="4"/>
  <c r="H30" i="3"/>
  <c r="G29" i="1"/>
  <c r="F48" i="6" s="1"/>
  <c r="F144" i="1"/>
  <c r="F91" i="1"/>
  <c r="F89" i="1"/>
  <c r="F80" i="1"/>
  <c r="F73" i="1"/>
  <c r="G23" i="4" l="1"/>
  <c r="G34" i="4"/>
  <c r="H34" i="4" s="1"/>
  <c r="E30" i="3"/>
  <c r="J116" i="2"/>
  <c r="K89" i="1"/>
  <c r="G32" i="4"/>
  <c r="H32" i="4" s="1"/>
  <c r="K73" i="1"/>
  <c r="I73" i="1" s="1"/>
  <c r="I16" i="4" s="1"/>
  <c r="G16" i="4"/>
  <c r="K91" i="1"/>
  <c r="K88" i="1" l="1"/>
  <c r="C166" i="2"/>
  <c r="H16" i="4"/>
  <c r="C8" i="1"/>
  <c r="C7" i="1"/>
  <c r="C6" i="1"/>
  <c r="C5" i="1"/>
  <c r="C4" i="1"/>
  <c r="C3" i="1"/>
  <c r="F297" i="4" l="1"/>
  <c r="E297" i="4"/>
  <c r="D297" i="4"/>
  <c r="D17" i="5" l="1"/>
  <c r="I399" i="4" l="1"/>
  <c r="I400" i="4"/>
  <c r="F402" i="4"/>
  <c r="E402" i="4"/>
  <c r="D402" i="4"/>
  <c r="F401" i="4"/>
  <c r="E401" i="4"/>
  <c r="D401" i="4"/>
  <c r="F400" i="4"/>
  <c r="E400" i="4"/>
  <c r="D400" i="4"/>
  <c r="F399" i="4"/>
  <c r="E399" i="4"/>
  <c r="D399" i="4"/>
  <c r="F398" i="4"/>
  <c r="F397" i="4"/>
  <c r="F396" i="4"/>
  <c r="F395" i="4"/>
  <c r="F394" i="4"/>
  <c r="F393" i="4"/>
  <c r="F392" i="4"/>
  <c r="F389" i="4" l="1"/>
  <c r="E389" i="4"/>
  <c r="D389" i="4"/>
  <c r="F388" i="4"/>
  <c r="E388" i="4"/>
  <c r="D388" i="4"/>
  <c r="F387" i="4"/>
  <c r="F386" i="4"/>
  <c r="F383" i="4"/>
  <c r="E383" i="4"/>
  <c r="D383" i="4"/>
  <c r="F382" i="4"/>
  <c r="E382" i="4"/>
  <c r="D382" i="4"/>
  <c r="F381" i="4"/>
  <c r="E381" i="4"/>
  <c r="D381" i="4"/>
  <c r="F380" i="4"/>
  <c r="E380" i="4"/>
  <c r="D380" i="4"/>
  <c r="F379" i="4"/>
  <c r="E379" i="4"/>
  <c r="D379" i="4"/>
  <c r="F378" i="4"/>
  <c r="E378" i="4"/>
  <c r="D378" i="4"/>
  <c r="F377" i="4"/>
  <c r="E377" i="4"/>
  <c r="D377" i="4"/>
  <c r="F376" i="4"/>
  <c r="E376" i="4"/>
  <c r="D376" i="4"/>
  <c r="F375" i="4"/>
  <c r="E375" i="4"/>
  <c r="D375" i="4"/>
  <c r="F374" i="4"/>
  <c r="F371" i="4"/>
  <c r="F370" i="4"/>
  <c r="F369" i="4"/>
  <c r="F368" i="4"/>
  <c r="I359" i="4"/>
  <c r="I358" i="4"/>
  <c r="F359" i="4"/>
  <c r="E359" i="4"/>
  <c r="D359" i="4"/>
  <c r="F358" i="4"/>
  <c r="E358" i="4"/>
  <c r="D358" i="4"/>
  <c r="F357" i="4"/>
  <c r="E357" i="4"/>
  <c r="D357" i="4"/>
  <c r="C90" i="2" l="1"/>
  <c r="F365" i="4"/>
  <c r="F364" i="4"/>
  <c r="F363" i="4"/>
  <c r="F362" i="4"/>
  <c r="I356" i="4" l="1"/>
  <c r="I355" i="4"/>
  <c r="F356" i="4"/>
  <c r="E356" i="4"/>
  <c r="D356" i="4"/>
  <c r="F355" i="4"/>
  <c r="E355" i="4"/>
  <c r="D355" i="4"/>
  <c r="F354" i="4"/>
  <c r="C87" i="2" l="1"/>
  <c r="F351" i="4"/>
  <c r="F350" i="4"/>
  <c r="F349" i="4"/>
  <c r="F348" i="4"/>
  <c r="F347" i="4"/>
  <c r="F346" i="4"/>
  <c r="F345" i="4"/>
  <c r="F344" i="4"/>
  <c r="F343" i="4"/>
  <c r="F342" i="4"/>
  <c r="F341" i="4"/>
  <c r="F340" i="4"/>
  <c r="F339" i="4"/>
  <c r="F338" i="4"/>
  <c r="F337" i="4"/>
  <c r="F336" i="4"/>
  <c r="F332" i="4" l="1"/>
  <c r="E332" i="4"/>
  <c r="D332" i="4"/>
  <c r="F331" i="4"/>
  <c r="E331" i="4"/>
  <c r="D331" i="4"/>
  <c r="F330" i="4"/>
  <c r="E330" i="4"/>
  <c r="D330" i="4"/>
  <c r="F329" i="4"/>
  <c r="E329" i="4"/>
  <c r="D329" i="4"/>
  <c r="F328" i="4"/>
  <c r="F325" i="4"/>
  <c r="F322" i="4" l="1"/>
  <c r="F321" i="4"/>
  <c r="F320" i="4"/>
  <c r="F319" i="4"/>
  <c r="F318" i="4"/>
  <c r="F317" i="4"/>
  <c r="F314" i="4" l="1"/>
  <c r="F313" i="4"/>
  <c r="E313" i="4"/>
  <c r="D313" i="4"/>
  <c r="F310" i="4" l="1"/>
  <c r="E310" i="4"/>
  <c r="D310" i="4"/>
  <c r="F309" i="4"/>
  <c r="E309" i="4"/>
  <c r="D309" i="4"/>
  <c r="F308" i="4"/>
  <c r="E308" i="4"/>
  <c r="D308" i="4"/>
  <c r="F307" i="4"/>
  <c r="E307" i="4"/>
  <c r="D307" i="4"/>
  <c r="F306" i="4"/>
  <c r="E306" i="4"/>
  <c r="D306" i="4"/>
  <c r="F305" i="4"/>
  <c r="E305" i="4"/>
  <c r="D305" i="4"/>
  <c r="F304" i="4"/>
  <c r="E304" i="4"/>
  <c r="D304" i="4"/>
  <c r="F303" i="4"/>
  <c r="E303" i="4"/>
  <c r="D303" i="4"/>
  <c r="F302" i="4"/>
  <c r="E302" i="4"/>
  <c r="D302" i="4"/>
  <c r="F301" i="4"/>
  <c r="F298" i="4" l="1"/>
  <c r="E298" i="4"/>
  <c r="D298" i="4"/>
  <c r="F295" i="4"/>
  <c r="E295" i="4"/>
  <c r="D295" i="4"/>
  <c r="F293" i="4"/>
  <c r="E293" i="4"/>
  <c r="D293" i="4"/>
  <c r="F292" i="4"/>
  <c r="I295" i="4" l="1"/>
  <c r="I253" i="4" l="1"/>
  <c r="I260" i="4"/>
  <c r="F253" i="4" l="1"/>
  <c r="E253" i="4"/>
  <c r="D253" i="4"/>
  <c r="F289" i="4" l="1"/>
  <c r="E289" i="4"/>
  <c r="D289" i="4"/>
  <c r="F288" i="4"/>
  <c r="E288" i="4"/>
  <c r="D288" i="4"/>
  <c r="F287" i="4"/>
  <c r="E287" i="4"/>
  <c r="D287" i="4"/>
  <c r="F286" i="4"/>
  <c r="E286" i="4"/>
  <c r="D286" i="4"/>
  <c r="F285" i="4"/>
  <c r="E285" i="4"/>
  <c r="D285" i="4"/>
  <c r="F284" i="4"/>
  <c r="E284" i="4"/>
  <c r="D284" i="4"/>
  <c r="F283" i="4"/>
  <c r="E283" i="4"/>
  <c r="D283" i="4"/>
  <c r="F282" i="4"/>
  <c r="E282" i="4"/>
  <c r="D282" i="4"/>
  <c r="F281" i="4"/>
  <c r="E281" i="4"/>
  <c r="D281" i="4"/>
  <c r="F280" i="4"/>
  <c r="E280" i="4"/>
  <c r="D280" i="4"/>
  <c r="F279" i="4"/>
  <c r="E279" i="4"/>
  <c r="D279" i="4"/>
  <c r="F278" i="4"/>
  <c r="E278" i="4"/>
  <c r="D278" i="4"/>
  <c r="F277" i="4"/>
  <c r="E277" i="4"/>
  <c r="D277" i="4"/>
  <c r="F276" i="4"/>
  <c r="E276" i="4"/>
  <c r="D276" i="4"/>
  <c r="F275" i="4"/>
  <c r="E275" i="4"/>
  <c r="D275" i="4"/>
  <c r="F274" i="4"/>
  <c r="E274" i="4"/>
  <c r="D274" i="4"/>
  <c r="F273" i="4"/>
  <c r="E273" i="4"/>
  <c r="D273" i="4"/>
  <c r="F272" i="4"/>
  <c r="E272" i="4"/>
  <c r="D272" i="4"/>
  <c r="F271" i="4"/>
  <c r="E271" i="4"/>
  <c r="D271" i="4"/>
  <c r="F270" i="4"/>
  <c r="E270" i="4"/>
  <c r="D270" i="4"/>
  <c r="F269" i="4"/>
  <c r="E269" i="4"/>
  <c r="D269" i="4"/>
  <c r="F268" i="4"/>
  <c r="E268" i="4"/>
  <c r="D268" i="4"/>
  <c r="F267" i="4"/>
  <c r="E267" i="4"/>
  <c r="D267" i="4"/>
  <c r="F266" i="4"/>
  <c r="E266" i="4"/>
  <c r="D266" i="4"/>
  <c r="F265" i="4"/>
  <c r="E265" i="4"/>
  <c r="D265" i="4"/>
  <c r="F264" i="4"/>
  <c r="E264" i="4"/>
  <c r="D264" i="4"/>
  <c r="F263" i="4"/>
  <c r="E263" i="4"/>
  <c r="D263" i="4"/>
  <c r="F262" i="4"/>
  <c r="E262" i="4"/>
  <c r="D262" i="4"/>
  <c r="F260" i="4"/>
  <c r="E260" i="4"/>
  <c r="D260" i="4"/>
  <c r="F259" i="4"/>
  <c r="E259" i="4"/>
  <c r="D259" i="4"/>
  <c r="F257" i="4"/>
  <c r="E257" i="4"/>
  <c r="D257" i="4"/>
  <c r="F256" i="4"/>
  <c r="E256" i="4"/>
  <c r="D256" i="4"/>
  <c r="F255" i="4"/>
  <c r="E255" i="4"/>
  <c r="D255" i="4"/>
  <c r="F254" i="4"/>
  <c r="E254" i="4"/>
  <c r="D254" i="4"/>
  <c r="F252" i="4"/>
  <c r="I249" i="4"/>
  <c r="I248" i="4"/>
  <c r="C83" i="2" s="1"/>
  <c r="I247" i="4"/>
  <c r="F249" i="4" l="1"/>
  <c r="E249" i="4"/>
  <c r="D249" i="4"/>
  <c r="F248" i="4"/>
  <c r="E248" i="4"/>
  <c r="D248" i="4"/>
  <c r="F247" i="4"/>
  <c r="E247" i="4"/>
  <c r="D247" i="4"/>
  <c r="F246" i="4"/>
  <c r="F243" i="4" l="1"/>
  <c r="F240" i="4"/>
  <c r="F239" i="4"/>
  <c r="F238" i="4"/>
  <c r="F237" i="4"/>
  <c r="F236" i="4"/>
  <c r="F235" i="4"/>
  <c r="F234" i="4"/>
  <c r="F233" i="4"/>
  <c r="F232" i="4"/>
  <c r="F231" i="4"/>
  <c r="F230" i="4"/>
  <c r="F229" i="4"/>
  <c r="E229" i="4"/>
  <c r="D229" i="4"/>
  <c r="F224" i="4" l="1"/>
  <c r="E224" i="4"/>
  <c r="D224" i="4"/>
  <c r="F223" i="4"/>
  <c r="E223" i="4"/>
  <c r="D223" i="4"/>
  <c r="F222" i="4"/>
  <c r="E222" i="4"/>
  <c r="D222" i="4"/>
  <c r="F221" i="4"/>
  <c r="E221" i="4"/>
  <c r="D221" i="4"/>
  <c r="F220" i="4"/>
  <c r="E220" i="4"/>
  <c r="D220" i="4"/>
  <c r="F219" i="4"/>
  <c r="E219" i="4"/>
  <c r="D219" i="4"/>
  <c r="F218" i="4"/>
  <c r="E218" i="4"/>
  <c r="D218" i="4"/>
  <c r="F217" i="4"/>
  <c r="F213" i="4" l="1"/>
  <c r="E213" i="4"/>
  <c r="D213" i="4"/>
  <c r="F212" i="4"/>
  <c r="E212" i="4"/>
  <c r="D212" i="4"/>
  <c r="F211" i="4"/>
  <c r="E211" i="4"/>
  <c r="D211" i="4"/>
  <c r="F210" i="4"/>
  <c r="E210" i="4"/>
  <c r="D210" i="4"/>
  <c r="F209" i="4"/>
  <c r="E209" i="4"/>
  <c r="D209" i="4"/>
  <c r="F208" i="4"/>
  <c r="E208" i="4"/>
  <c r="D208" i="4"/>
  <c r="F207" i="4"/>
  <c r="E207" i="4"/>
  <c r="D207" i="4"/>
  <c r="F206" i="4"/>
  <c r="E206" i="4"/>
  <c r="D206" i="4"/>
  <c r="F205" i="4"/>
  <c r="F202" i="4"/>
  <c r="E202" i="4"/>
  <c r="D202" i="4"/>
  <c r="F201" i="4"/>
  <c r="E201" i="4"/>
  <c r="D201" i="4"/>
  <c r="F200" i="4"/>
  <c r="E200" i="4"/>
  <c r="D200" i="4"/>
  <c r="F199" i="4"/>
  <c r="E199" i="4"/>
  <c r="D199" i="4"/>
  <c r="F198" i="4"/>
  <c r="E198" i="4"/>
  <c r="D198" i="4"/>
  <c r="F197" i="4"/>
  <c r="E197" i="4"/>
  <c r="D197" i="4"/>
  <c r="F196" i="4"/>
  <c r="E196" i="4"/>
  <c r="D196" i="4"/>
  <c r="F195" i="4"/>
  <c r="E195" i="4"/>
  <c r="D195" i="4"/>
  <c r="F194" i="4"/>
  <c r="E194" i="4"/>
  <c r="D194" i="4"/>
  <c r="F193" i="4"/>
  <c r="E193" i="4"/>
  <c r="D193" i="4"/>
  <c r="F192" i="4"/>
  <c r="E192" i="4"/>
  <c r="D192" i="4"/>
  <c r="F191" i="4"/>
  <c r="E191" i="4"/>
  <c r="D191" i="4"/>
  <c r="F190" i="4"/>
  <c r="E190" i="4"/>
  <c r="D190" i="4"/>
  <c r="F189" i="4"/>
  <c r="E189" i="4"/>
  <c r="D189" i="4"/>
  <c r="F188" i="4"/>
  <c r="E188" i="4"/>
  <c r="D188" i="4"/>
  <c r="F187" i="4"/>
  <c r="E187" i="4"/>
  <c r="D187" i="4"/>
  <c r="F186" i="4"/>
  <c r="E186" i="4"/>
  <c r="D186" i="4"/>
  <c r="F185" i="4"/>
  <c r="E185" i="4"/>
  <c r="D185" i="4"/>
  <c r="F184" i="4"/>
  <c r="E184" i="4"/>
  <c r="D184" i="4"/>
  <c r="F183" i="4"/>
  <c r="E183" i="4"/>
  <c r="D183" i="4"/>
  <c r="F182" i="4"/>
  <c r="E182" i="4"/>
  <c r="D182" i="4"/>
  <c r="F181" i="4"/>
  <c r="E181" i="4"/>
  <c r="D181" i="4"/>
  <c r="F180" i="4"/>
  <c r="E180" i="4"/>
  <c r="D180" i="4"/>
  <c r="F179" i="4"/>
  <c r="E179" i="4"/>
  <c r="D179" i="4"/>
  <c r="F178" i="4"/>
  <c r="E178" i="4"/>
  <c r="D178" i="4"/>
  <c r="F177" i="4"/>
  <c r="E177" i="4"/>
  <c r="D177" i="4"/>
  <c r="F176" i="4"/>
  <c r="E176" i="4"/>
  <c r="D176" i="4"/>
  <c r="G201" i="4" l="1"/>
  <c r="F175" i="4" l="1"/>
  <c r="F172" i="4" l="1"/>
  <c r="E172" i="4"/>
  <c r="D172" i="4"/>
  <c r="F171" i="4"/>
  <c r="E171" i="4"/>
  <c r="D171" i="4"/>
  <c r="F170" i="4" l="1"/>
  <c r="E170" i="4"/>
  <c r="D170" i="4"/>
  <c r="F168" i="4"/>
  <c r="E168" i="4"/>
  <c r="D168" i="4"/>
  <c r="F167" i="4"/>
  <c r="E167" i="4"/>
  <c r="D167" i="4"/>
  <c r="F166" i="4"/>
  <c r="E166" i="4"/>
  <c r="D166" i="4"/>
  <c r="F165" i="4"/>
  <c r="E165" i="4"/>
  <c r="D165" i="4"/>
  <c r="F164" i="4"/>
  <c r="E164" i="4"/>
  <c r="D164" i="4"/>
  <c r="F163" i="4"/>
  <c r="E163" i="4"/>
  <c r="D163" i="4"/>
  <c r="F162" i="4"/>
  <c r="E162" i="4"/>
  <c r="D162" i="4"/>
  <c r="F161" i="4"/>
  <c r="E161" i="4"/>
  <c r="D161" i="4"/>
  <c r="F157" i="4" l="1"/>
  <c r="E157" i="4"/>
  <c r="D157" i="4"/>
  <c r="F156" i="4"/>
  <c r="E156" i="4"/>
  <c r="D156" i="4"/>
  <c r="F155" i="4"/>
  <c r="E155" i="4"/>
  <c r="D155" i="4"/>
  <c r="F154" i="4"/>
  <c r="E154" i="4"/>
  <c r="D154" i="4"/>
  <c r="F153" i="4"/>
  <c r="E153" i="4"/>
  <c r="D153" i="4"/>
  <c r="F152" i="4"/>
  <c r="E152" i="4"/>
  <c r="D152" i="4"/>
  <c r="F151" i="4"/>
  <c r="E151" i="4"/>
  <c r="D151" i="4"/>
  <c r="F150" i="4"/>
  <c r="E150" i="4"/>
  <c r="D150" i="4"/>
  <c r="F149" i="4"/>
  <c r="E149" i="4"/>
  <c r="D149" i="4"/>
  <c r="F148" i="4"/>
  <c r="E148" i="4"/>
  <c r="D148" i="4"/>
  <c r="F147" i="4"/>
  <c r="E147" i="4"/>
  <c r="D147" i="4"/>
  <c r="F146" i="4"/>
  <c r="E146" i="4"/>
  <c r="D146" i="4"/>
  <c r="F145" i="4"/>
  <c r="E145" i="4"/>
  <c r="D145" i="4"/>
  <c r="F144" i="4"/>
  <c r="E144" i="4"/>
  <c r="D144" i="4"/>
  <c r="F143" i="4"/>
  <c r="E143" i="4"/>
  <c r="D143" i="4"/>
  <c r="F142" i="4"/>
  <c r="F139" i="4" l="1"/>
  <c r="E139" i="4"/>
  <c r="D139" i="4"/>
  <c r="F138" i="4"/>
  <c r="E138" i="4"/>
  <c r="D138" i="4"/>
  <c r="F137" i="4"/>
  <c r="E137" i="4"/>
  <c r="D137" i="4"/>
  <c r="F136" i="4"/>
  <c r="E136" i="4"/>
  <c r="D136" i="4"/>
  <c r="F135" i="4"/>
  <c r="E135" i="4"/>
  <c r="D135" i="4"/>
  <c r="F134" i="4"/>
  <c r="E134" i="4"/>
  <c r="D134" i="4"/>
  <c r="F133" i="4"/>
  <c r="E133" i="4"/>
  <c r="D133" i="4"/>
  <c r="F132" i="4"/>
  <c r="E132" i="4"/>
  <c r="D132" i="4"/>
  <c r="F131" i="4"/>
  <c r="E131" i="4"/>
  <c r="D131" i="4"/>
  <c r="F130" i="4"/>
  <c r="E130" i="4"/>
  <c r="D130" i="4"/>
  <c r="F129" i="4"/>
  <c r="E129" i="4"/>
  <c r="D129" i="4"/>
  <c r="F128" i="4"/>
  <c r="E128" i="4"/>
  <c r="D128" i="4"/>
  <c r="F127" i="4"/>
  <c r="E127" i="4"/>
  <c r="D127" i="4"/>
  <c r="F126" i="4"/>
  <c r="E126" i="4"/>
  <c r="D126" i="4"/>
  <c r="F125" i="4"/>
  <c r="E125" i="4"/>
  <c r="D125" i="4"/>
  <c r="F124" i="4"/>
  <c r="E124" i="4"/>
  <c r="D124" i="4"/>
  <c r="F123" i="4"/>
  <c r="I129" i="4" l="1"/>
  <c r="I125" i="4" l="1"/>
  <c r="I126" i="4" l="1"/>
  <c r="I124" i="4"/>
  <c r="H11" i="6" l="1"/>
  <c r="F120" i="4" l="1"/>
  <c r="F119" i="4"/>
  <c r="F116" i="4"/>
  <c r="F115" i="4"/>
  <c r="F112" i="4"/>
  <c r="F111" i="4"/>
  <c r="F108" i="4" l="1"/>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7" i="4"/>
  <c r="F66" i="4"/>
  <c r="F63" i="4"/>
  <c r="F60" i="4"/>
  <c r="F59" i="4"/>
  <c r="F58" i="4"/>
  <c r="F57" i="4"/>
  <c r="F56" i="4"/>
  <c r="F55" i="4"/>
  <c r="F52" i="4"/>
  <c r="F49" i="4"/>
  <c r="F48" i="4"/>
  <c r="F47" i="4"/>
  <c r="F46" i="4"/>
  <c r="F45" i="4"/>
  <c r="F44" i="4"/>
  <c r="F43" i="4"/>
  <c r="F42" i="4"/>
  <c r="F31" i="4"/>
  <c r="F30" i="4"/>
  <c r="F29" i="4"/>
  <c r="F28" i="4"/>
  <c r="F27" i="4"/>
  <c r="E25" i="4"/>
  <c r="D25" i="4"/>
  <c r="F24" i="4"/>
  <c r="F22" i="4"/>
  <c r="F21" i="4"/>
  <c r="F20" i="4"/>
  <c r="F19" i="4"/>
  <c r="F18" i="4"/>
  <c r="F17" i="4"/>
  <c r="F15" i="4"/>
  <c r="E15" i="4"/>
  <c r="D15" i="4"/>
  <c r="F14" i="4"/>
  <c r="F26" i="4" l="1"/>
  <c r="F25" i="4"/>
  <c r="G14" i="1" l="1"/>
  <c r="E14" i="3"/>
  <c r="F13" i="6" s="1"/>
  <c r="C100" i="2"/>
  <c r="G7" i="5"/>
  <c r="D11" i="5" l="1"/>
  <c r="K10" i="3"/>
  <c r="I9" i="4"/>
  <c r="S7" i="7"/>
  <c r="K9" i="6"/>
  <c r="I36" i="6" l="1"/>
  <c r="I35" i="6"/>
  <c r="I34" i="6"/>
  <c r="I33" i="6"/>
  <c r="I32" i="6"/>
  <c r="I31" i="6"/>
  <c r="I30" i="6"/>
  <c r="I29" i="6"/>
  <c r="I28" i="6"/>
  <c r="G408" i="4"/>
  <c r="I25" i="6" l="1"/>
  <c r="I18" i="6" l="1"/>
  <c r="I20" i="6"/>
  <c r="I22" i="6"/>
  <c r="I24" i="6"/>
  <c r="I17" i="6"/>
  <c r="I19" i="6"/>
  <c r="I21" i="6"/>
  <c r="I23" i="6"/>
  <c r="I27" i="6"/>
  <c r="I74" i="6" l="1"/>
  <c r="I75" i="6"/>
  <c r="I77" i="6"/>
  <c r="I78" i="6"/>
  <c r="I79" i="6"/>
  <c r="J53" i="6"/>
  <c r="J54" i="6"/>
  <c r="J57" i="6"/>
  <c r="J58" i="6"/>
  <c r="J59" i="6"/>
  <c r="J60" i="6"/>
  <c r="J61" i="6"/>
  <c r="J62" i="6"/>
  <c r="J64" i="6"/>
  <c r="J66" i="6"/>
  <c r="J43" i="6"/>
  <c r="J44" i="6"/>
  <c r="J42" i="6"/>
  <c r="I43" i="6"/>
  <c r="I44" i="6"/>
  <c r="I45" i="6"/>
  <c r="I53" i="6"/>
  <c r="I54" i="6"/>
  <c r="I57" i="6"/>
  <c r="I58" i="6"/>
  <c r="I59" i="6"/>
  <c r="I60" i="6"/>
  <c r="I61" i="6"/>
  <c r="I62" i="6"/>
  <c r="I64" i="6"/>
  <c r="I65" i="6"/>
  <c r="I66" i="6"/>
  <c r="I42" i="6"/>
  <c r="J18" i="3" l="1"/>
  <c r="J17" i="3"/>
  <c r="J57" i="3" l="1"/>
  <c r="J58" i="3"/>
  <c r="J60" i="3"/>
  <c r="J61" i="3"/>
  <c r="J62" i="3"/>
  <c r="I80" i="6"/>
  <c r="K25" i="3" l="1"/>
  <c r="K26" i="3"/>
  <c r="K35" i="3"/>
  <c r="K36" i="3"/>
  <c r="K39" i="3"/>
  <c r="K40" i="3"/>
  <c r="K41" i="3"/>
  <c r="K42" i="3"/>
  <c r="K43" i="3"/>
  <c r="K44" i="3"/>
  <c r="K46" i="3"/>
  <c r="K48" i="3"/>
  <c r="K24" i="3"/>
  <c r="J25" i="3"/>
  <c r="J26" i="3"/>
  <c r="J27" i="3"/>
  <c r="J35" i="3"/>
  <c r="J36" i="3"/>
  <c r="J39" i="3"/>
  <c r="J40" i="3"/>
  <c r="J41" i="3"/>
  <c r="J42" i="3"/>
  <c r="J43" i="3"/>
  <c r="J44" i="3"/>
  <c r="J46" i="3"/>
  <c r="J47" i="3"/>
  <c r="J48" i="3"/>
  <c r="J24" i="3"/>
  <c r="S2" i="7" l="1"/>
  <c r="K2" i="6" l="1"/>
  <c r="G2" i="5"/>
  <c r="I2" i="4"/>
  <c r="K2" i="3" l="1"/>
  <c r="C1" i="2" l="1"/>
  <c r="G39" i="4" l="1"/>
  <c r="C105" i="2" l="1"/>
  <c r="I393" i="4" l="1"/>
  <c r="H58" i="3" l="1"/>
  <c r="H61" i="3"/>
  <c r="B15" i="5" l="1"/>
  <c r="I111" i="4" l="1"/>
  <c r="D14" i="4" l="1"/>
  <c r="E14" i="4"/>
  <c r="D17" i="4"/>
  <c r="E17" i="4"/>
  <c r="D18" i="4"/>
  <c r="E18" i="4"/>
  <c r="D19" i="4"/>
  <c r="E19" i="4"/>
  <c r="D20" i="4"/>
  <c r="E20" i="4"/>
  <c r="D21" i="4"/>
  <c r="E21" i="4"/>
  <c r="D22" i="4"/>
  <c r="E22" i="4"/>
  <c r="D24" i="4"/>
  <c r="E24" i="4"/>
  <c r="D26" i="4"/>
  <c r="E26" i="4"/>
  <c r="D27" i="4"/>
  <c r="E27" i="4"/>
  <c r="D28" i="4"/>
  <c r="E28" i="4"/>
  <c r="D29" i="4"/>
  <c r="E29" i="4"/>
  <c r="D30" i="4"/>
  <c r="E30" i="4"/>
  <c r="D31" i="4"/>
  <c r="E31" i="4"/>
  <c r="D42" i="4"/>
  <c r="E42" i="4"/>
  <c r="D43" i="4"/>
  <c r="E43" i="4"/>
  <c r="D44" i="4"/>
  <c r="E44" i="4"/>
  <c r="D45" i="4"/>
  <c r="E45" i="4"/>
  <c r="D46" i="4"/>
  <c r="E46" i="4"/>
  <c r="D47" i="4"/>
  <c r="E47" i="4"/>
  <c r="D48" i="4"/>
  <c r="E48" i="4"/>
  <c r="D49" i="4"/>
  <c r="E49" i="4"/>
  <c r="C52" i="4"/>
  <c r="D52" i="4"/>
  <c r="E52" i="4"/>
  <c r="C55" i="4"/>
  <c r="D55" i="4"/>
  <c r="E55" i="4"/>
  <c r="D56" i="4"/>
  <c r="E56" i="4"/>
  <c r="D57" i="4"/>
  <c r="E57" i="4"/>
  <c r="D58" i="4"/>
  <c r="E58" i="4"/>
  <c r="D59" i="4"/>
  <c r="E59" i="4"/>
  <c r="D60" i="4"/>
  <c r="E60" i="4"/>
  <c r="C63" i="4"/>
  <c r="D63" i="4"/>
  <c r="E63" i="4"/>
  <c r="C66" i="4"/>
  <c r="D66" i="4"/>
  <c r="E66" i="4"/>
  <c r="D67" i="4"/>
  <c r="E67" i="4"/>
  <c r="C70" i="4"/>
  <c r="D70" i="4"/>
  <c r="E70" i="4"/>
  <c r="D71" i="4"/>
  <c r="E71" i="4"/>
  <c r="D72" i="4"/>
  <c r="E72" i="4"/>
  <c r="D73" i="4"/>
  <c r="E73" i="4"/>
  <c r="D74" i="4"/>
  <c r="E74" i="4"/>
  <c r="D75" i="4"/>
  <c r="E75" i="4"/>
  <c r="D76" i="4"/>
  <c r="E76" i="4"/>
  <c r="D77" i="4"/>
  <c r="E77" i="4"/>
  <c r="D78" i="4"/>
  <c r="E78" i="4"/>
  <c r="D79" i="4"/>
  <c r="E79" i="4"/>
  <c r="D80" i="4"/>
  <c r="E80" i="4"/>
  <c r="D81" i="4"/>
  <c r="E81" i="4"/>
  <c r="D82" i="4"/>
  <c r="E82" i="4"/>
  <c r="D83" i="4"/>
  <c r="E83" i="4"/>
  <c r="D84" i="4"/>
  <c r="E84" i="4"/>
  <c r="D85" i="4"/>
  <c r="E85" i="4"/>
  <c r="D86" i="4"/>
  <c r="E86" i="4"/>
  <c r="D87" i="4"/>
  <c r="E87" i="4"/>
  <c r="D88" i="4"/>
  <c r="E88" i="4"/>
  <c r="D89" i="4"/>
  <c r="E89" i="4"/>
  <c r="D90" i="4"/>
  <c r="E90" i="4"/>
  <c r="D91" i="4"/>
  <c r="E91" i="4"/>
  <c r="D92" i="4"/>
  <c r="E92" i="4"/>
  <c r="D93" i="4"/>
  <c r="E93" i="4"/>
  <c r="D94" i="4"/>
  <c r="E94" i="4"/>
  <c r="D95" i="4"/>
  <c r="E95" i="4"/>
  <c r="D96" i="4"/>
  <c r="E96" i="4"/>
  <c r="D97" i="4"/>
  <c r="E97" i="4"/>
  <c r="D98" i="4"/>
  <c r="E98" i="4"/>
  <c r="D99" i="4"/>
  <c r="E99" i="4"/>
  <c r="D100" i="4"/>
  <c r="E100" i="4"/>
  <c r="D101" i="4"/>
  <c r="E101" i="4"/>
  <c r="D102" i="4"/>
  <c r="E102" i="4"/>
  <c r="D103" i="4"/>
  <c r="E103" i="4"/>
  <c r="D104" i="4"/>
  <c r="E104" i="4"/>
  <c r="D105" i="4"/>
  <c r="E105" i="4"/>
  <c r="D106" i="4"/>
  <c r="E106" i="4"/>
  <c r="D107" i="4"/>
  <c r="E107" i="4"/>
  <c r="D108" i="4"/>
  <c r="E108" i="4"/>
  <c r="C111" i="4"/>
  <c r="D111" i="4"/>
  <c r="E111" i="4"/>
  <c r="D112" i="4"/>
  <c r="E112" i="4"/>
  <c r="D115" i="4"/>
  <c r="E115" i="4"/>
  <c r="D116" i="4"/>
  <c r="E116" i="4"/>
  <c r="D119" i="4"/>
  <c r="E119" i="4"/>
  <c r="D120" i="4"/>
  <c r="E120" i="4"/>
  <c r="C123" i="4"/>
  <c r="E123" i="4"/>
  <c r="C142" i="4"/>
  <c r="D142" i="4"/>
  <c r="E142" i="4"/>
  <c r="C175" i="4"/>
  <c r="D175" i="4"/>
  <c r="E175" i="4"/>
  <c r="G203" i="4"/>
  <c r="C205" i="4"/>
  <c r="D205" i="4"/>
  <c r="E205" i="4"/>
  <c r="C217" i="4"/>
  <c r="D217" i="4"/>
  <c r="E217" i="4"/>
  <c r="D230" i="4"/>
  <c r="E230" i="4"/>
  <c r="D231" i="4"/>
  <c r="E231" i="4"/>
  <c r="D232" i="4"/>
  <c r="E232" i="4"/>
  <c r="D233" i="4"/>
  <c r="E233" i="4"/>
  <c r="D234" i="4"/>
  <c r="E234" i="4"/>
  <c r="D235" i="4"/>
  <c r="E235" i="4"/>
  <c r="D236" i="4"/>
  <c r="E236" i="4"/>
  <c r="D237" i="4"/>
  <c r="E237" i="4"/>
  <c r="D238" i="4"/>
  <c r="E238" i="4"/>
  <c r="D239" i="4"/>
  <c r="E239" i="4"/>
  <c r="D240" i="4"/>
  <c r="E240" i="4"/>
  <c r="C243" i="4"/>
  <c r="D243" i="4"/>
  <c r="E243" i="4"/>
  <c r="D246" i="4"/>
  <c r="E246" i="4"/>
  <c r="C252" i="4"/>
  <c r="D252" i="4"/>
  <c r="E252" i="4"/>
  <c r="C292" i="4"/>
  <c r="D292" i="4"/>
  <c r="E292" i="4"/>
  <c r="C301" i="4"/>
  <c r="D301" i="4"/>
  <c r="E301" i="4"/>
  <c r="D314" i="4"/>
  <c r="E314" i="4"/>
  <c r="C317" i="4"/>
  <c r="D317" i="4"/>
  <c r="E317" i="4"/>
  <c r="D318" i="4"/>
  <c r="E318" i="4"/>
  <c r="D319" i="4"/>
  <c r="E319" i="4"/>
  <c r="D320" i="4"/>
  <c r="E320" i="4"/>
  <c r="D321" i="4"/>
  <c r="E321" i="4"/>
  <c r="D322" i="4"/>
  <c r="E322" i="4"/>
  <c r="C325" i="4"/>
  <c r="D325" i="4"/>
  <c r="E325" i="4"/>
  <c r="C328" i="4"/>
  <c r="D328" i="4"/>
  <c r="E328" i="4"/>
  <c r="C336" i="4"/>
  <c r="D336" i="4"/>
  <c r="E336" i="4"/>
  <c r="D337" i="4"/>
  <c r="E337" i="4"/>
  <c r="D338" i="4"/>
  <c r="E338" i="4"/>
  <c r="D339" i="4"/>
  <c r="E339" i="4"/>
  <c r="D340" i="4"/>
  <c r="E340" i="4"/>
  <c r="D341" i="4"/>
  <c r="E341" i="4"/>
  <c r="D342" i="4"/>
  <c r="E342" i="4"/>
  <c r="D343" i="4"/>
  <c r="E343" i="4"/>
  <c r="D344" i="4"/>
  <c r="E344" i="4"/>
  <c r="D345" i="4"/>
  <c r="E345" i="4"/>
  <c r="D346" i="4"/>
  <c r="E346" i="4"/>
  <c r="D347" i="4"/>
  <c r="E347" i="4"/>
  <c r="D348" i="4"/>
  <c r="E348" i="4"/>
  <c r="D349" i="4"/>
  <c r="E349" i="4"/>
  <c r="D350" i="4"/>
  <c r="E350" i="4"/>
  <c r="D351" i="4"/>
  <c r="E351" i="4"/>
  <c r="C354" i="4"/>
  <c r="D354" i="4"/>
  <c r="E354" i="4"/>
  <c r="C362" i="4"/>
  <c r="D362" i="4"/>
  <c r="E362" i="4"/>
  <c r="D363" i="4"/>
  <c r="E363" i="4"/>
  <c r="D364" i="4"/>
  <c r="E364" i="4"/>
  <c r="D365" i="4"/>
  <c r="E365" i="4"/>
  <c r="C368" i="4"/>
  <c r="D368" i="4"/>
  <c r="E368" i="4"/>
  <c r="D369" i="4"/>
  <c r="E369" i="4"/>
  <c r="D370" i="4"/>
  <c r="E370" i="4"/>
  <c r="D371" i="4"/>
  <c r="E371" i="4"/>
  <c r="C374" i="4"/>
  <c r="D374" i="4"/>
  <c r="E374" i="4"/>
  <c r="C386" i="4"/>
  <c r="D386" i="4"/>
  <c r="E386" i="4"/>
  <c r="D387" i="4"/>
  <c r="E387" i="4"/>
  <c r="C392" i="4"/>
  <c r="D392" i="4"/>
  <c r="E392" i="4"/>
  <c r="D393" i="4"/>
  <c r="E393" i="4"/>
  <c r="D394" i="4"/>
  <c r="E394" i="4"/>
  <c r="D395" i="4"/>
  <c r="E395" i="4"/>
  <c r="D396" i="4"/>
  <c r="E396" i="4"/>
  <c r="D397" i="4"/>
  <c r="E397" i="4"/>
  <c r="D398" i="4"/>
  <c r="E398" i="4"/>
  <c r="I246" i="4" l="1"/>
  <c r="G82" i="4"/>
  <c r="K116" i="1"/>
  <c r="I116" i="1" s="1"/>
  <c r="D123" i="4"/>
  <c r="I250" i="4" l="1"/>
  <c r="G61" i="6" l="1"/>
  <c r="G60" i="6" l="1"/>
  <c r="G59" i="6"/>
  <c r="G58" i="6" l="1"/>
  <c r="G57" i="6"/>
  <c r="G54" i="6" l="1"/>
  <c r="G53" i="6"/>
  <c r="G64" i="6" l="1"/>
  <c r="G44" i="6" l="1"/>
  <c r="G42" i="6" l="1"/>
  <c r="A4" i="7" l="1"/>
  <c r="A3" i="7"/>
  <c r="A3" i="5" l="1"/>
  <c r="A3" i="6"/>
  <c r="A4" i="5"/>
  <c r="A4" i="6"/>
  <c r="A3" i="3"/>
  <c r="A3" i="4"/>
  <c r="A4" i="3"/>
  <c r="A4" i="4"/>
  <c r="H53" i="3"/>
  <c r="C64" i="2"/>
  <c r="H52" i="3"/>
  <c r="H26" i="3"/>
  <c r="H27" i="3"/>
  <c r="H28" i="3"/>
  <c r="H29" i="3"/>
  <c r="H31" i="3"/>
  <c r="H32" i="3"/>
  <c r="H33" i="3"/>
  <c r="H34" i="3"/>
  <c r="H35" i="3"/>
  <c r="H36" i="3"/>
  <c r="H37" i="3"/>
  <c r="H38" i="3"/>
  <c r="H39" i="3"/>
  <c r="H40" i="3"/>
  <c r="H41" i="3"/>
  <c r="H42" i="3"/>
  <c r="H43" i="3"/>
  <c r="H45" i="3"/>
  <c r="H46" i="3"/>
  <c r="H47" i="3"/>
  <c r="H48" i="3"/>
  <c r="H25" i="3"/>
  <c r="H24" i="3"/>
  <c r="H18" i="3"/>
  <c r="F26" i="3"/>
  <c r="F35" i="3"/>
  <c r="F36" i="3"/>
  <c r="F39" i="3"/>
  <c r="F40" i="3"/>
  <c r="F41" i="3"/>
  <c r="F42" i="3"/>
  <c r="F43" i="3"/>
  <c r="F46" i="3"/>
  <c r="F24" i="3"/>
  <c r="C56" i="2" l="1"/>
  <c r="C43" i="2"/>
  <c r="C36" i="2"/>
  <c r="C50" i="2"/>
  <c r="C46" i="2"/>
  <c r="C38" i="2"/>
  <c r="C58" i="2"/>
  <c r="C53" i="2"/>
  <c r="C49" i="2"/>
  <c r="C45" i="2"/>
  <c r="C41" i="2"/>
  <c r="C37" i="2"/>
  <c r="C57" i="2"/>
  <c r="C52" i="2"/>
  <c r="C48" i="2"/>
  <c r="C44" i="2"/>
  <c r="C40" i="2"/>
  <c r="C62" i="2"/>
  <c r="C35" i="2"/>
  <c r="C51" i="2"/>
  <c r="C47" i="2"/>
  <c r="C39" i="2"/>
  <c r="C55" i="2"/>
  <c r="C42" i="2"/>
  <c r="C63" i="2"/>
  <c r="B46" i="2"/>
  <c r="B52" i="2"/>
  <c r="B56" i="2"/>
  <c r="B35" i="2"/>
  <c r="B53" i="2"/>
  <c r="B50" i="2"/>
  <c r="B37" i="2"/>
  <c r="B45" i="2"/>
  <c r="B49" i="2"/>
  <c r="B51" i="2"/>
  <c r="C30" i="2"/>
  <c r="F70" i="6"/>
  <c r="B11" i="2" l="1"/>
  <c r="C137" i="2"/>
  <c r="H62" i="3" l="1"/>
  <c r="G45" i="6" l="1"/>
  <c r="F27" i="3"/>
  <c r="B38" i="2" l="1"/>
  <c r="F25" i="3" l="1"/>
  <c r="G43" i="6"/>
  <c r="B36" i="2" l="1"/>
  <c r="I115" i="4" l="1"/>
  <c r="I401" i="4" l="1"/>
  <c r="I392" i="4" l="1"/>
  <c r="E191" i="2" s="1"/>
  <c r="C78" i="2" l="1"/>
  <c r="G51" i="6" l="1"/>
  <c r="F33" i="3"/>
  <c r="B43" i="2" l="1"/>
  <c r="I37" i="6" l="1"/>
  <c r="J19" i="3"/>
  <c r="I70" i="6" l="1"/>
  <c r="J52" i="3"/>
  <c r="I128" i="4" l="1"/>
  <c r="I105" i="4" l="1"/>
  <c r="I106" i="4"/>
  <c r="I89" i="4" l="1"/>
  <c r="I116" i="4" l="1"/>
  <c r="I117" i="4" l="1"/>
  <c r="I112" i="4"/>
  <c r="I113" i="4" l="1"/>
  <c r="I119" i="4" l="1"/>
  <c r="I120" i="4" l="1"/>
  <c r="I123" i="4"/>
  <c r="I397" i="4"/>
  <c r="I121" i="4" l="1"/>
  <c r="I398" i="4"/>
  <c r="I395" i="4" l="1"/>
  <c r="I394" i="4" l="1"/>
  <c r="I396" i="4"/>
  <c r="E193" i="2" l="1"/>
  <c r="C79" i="2"/>
  <c r="B64" i="2" l="1"/>
  <c r="E64" i="2" l="1"/>
  <c r="J56" i="6" l="1"/>
  <c r="K38" i="3"/>
  <c r="I56" i="6" l="1"/>
  <c r="J38" i="3"/>
  <c r="I231" i="4" l="1"/>
  <c r="I237" i="4"/>
  <c r="G56" i="6"/>
  <c r="F38" i="3"/>
  <c r="B48" i="2" l="1"/>
  <c r="J55" i="6" l="1"/>
  <c r="K37" i="3"/>
  <c r="I55" i="6" l="1"/>
  <c r="J37" i="3"/>
  <c r="I222" i="4" l="1"/>
  <c r="G55" i="6" l="1"/>
  <c r="F37" i="3"/>
  <c r="B47" i="2" l="1"/>
  <c r="I52" i="6" l="1"/>
  <c r="J34" i="3"/>
  <c r="F34" i="3" l="1"/>
  <c r="G52" i="6"/>
  <c r="B44" i="2" l="1"/>
  <c r="J65" i="6" l="1"/>
  <c r="K47" i="3"/>
  <c r="I331" i="4"/>
  <c r="I332" i="4" l="1"/>
  <c r="I329" i="4"/>
  <c r="I330" i="4"/>
  <c r="I328" i="4" l="1"/>
  <c r="I334" i="4" s="1"/>
  <c r="G65" i="6" l="1"/>
  <c r="F47" i="3"/>
  <c r="B57" i="2" l="1"/>
  <c r="G66" i="6" l="1"/>
  <c r="F48" i="3"/>
  <c r="B58" i="2" l="1"/>
  <c r="F19" i="3" l="1"/>
  <c r="G37" i="6"/>
  <c r="I38" i="4"/>
  <c r="I39" i="4" l="1"/>
  <c r="I408" i="4"/>
  <c r="H37" i="6"/>
  <c r="H38" i="4"/>
  <c r="G19" i="3"/>
  <c r="H408" i="4" l="1"/>
  <c r="H39" i="4"/>
  <c r="I19" i="3"/>
  <c r="E105" i="2"/>
  <c r="E31" i="2"/>
  <c r="G105" i="2" l="1"/>
  <c r="K45" i="3" l="1"/>
  <c r="J63" i="6"/>
  <c r="I63" i="6" l="1"/>
  <c r="J45" i="3"/>
  <c r="I319" i="4" l="1"/>
  <c r="G63" i="6" l="1"/>
  <c r="F45" i="3"/>
  <c r="I321" i="4"/>
  <c r="I318" i="4"/>
  <c r="I320" i="4"/>
  <c r="I322" i="4"/>
  <c r="I317" i="4"/>
  <c r="B55" i="2" l="1"/>
  <c r="I323" i="4"/>
  <c r="K33" i="3" l="1"/>
  <c r="J51" i="6"/>
  <c r="J33" i="3" l="1"/>
  <c r="I51" i="6"/>
  <c r="I142" i="4" l="1"/>
  <c r="I148" i="4"/>
  <c r="I152" i="4"/>
  <c r="I147" i="4" l="1"/>
  <c r="I149" i="4"/>
  <c r="I155" i="4"/>
  <c r="I150" i="4"/>
  <c r="I153" i="4"/>
  <c r="I146" i="4"/>
  <c r="I157" i="4"/>
  <c r="I143" i="4"/>
  <c r="I151" i="4"/>
  <c r="I145" i="4"/>
  <c r="I154" i="4"/>
  <c r="I144" i="4"/>
  <c r="I156" i="4"/>
  <c r="I158" i="4" l="1"/>
  <c r="F527" i="1" l="1"/>
  <c r="F526" i="1"/>
  <c r="F525" i="1"/>
  <c r="F524" i="1"/>
  <c r="F515" i="1"/>
  <c r="F514" i="1"/>
  <c r="F508" i="1"/>
  <c r="F507" i="1"/>
  <c r="F506" i="1"/>
  <c r="F502" i="1"/>
  <c r="F501" i="1"/>
  <c r="F500" i="1"/>
  <c r="F499" i="1"/>
  <c r="F498" i="1"/>
  <c r="F497" i="1"/>
  <c r="F496" i="1"/>
  <c r="F495" i="1"/>
  <c r="F494" i="1"/>
  <c r="F488" i="1"/>
  <c r="G402" i="4" s="1"/>
  <c r="F487" i="1"/>
  <c r="F486" i="1"/>
  <c r="F479" i="1"/>
  <c r="F478" i="1"/>
  <c r="F476" i="1"/>
  <c r="F475" i="1"/>
  <c r="F474" i="1"/>
  <c r="F473" i="1"/>
  <c r="F455" i="1"/>
  <c r="G359" i="4" s="1"/>
  <c r="H359" i="4" s="1"/>
  <c r="F454" i="1"/>
  <c r="G358" i="4" s="1"/>
  <c r="F453" i="1"/>
  <c r="G357" i="4" s="1"/>
  <c r="F451" i="1"/>
  <c r="F450" i="1"/>
  <c r="F448" i="1"/>
  <c r="F446" i="1"/>
  <c r="G356" i="4" s="1"/>
  <c r="H356" i="4" s="1"/>
  <c r="F445" i="1"/>
  <c r="G355" i="4" s="1"/>
  <c r="F444" i="1"/>
  <c r="F443" i="1"/>
  <c r="G354" i="4" s="1"/>
  <c r="F441" i="1"/>
  <c r="F440" i="1"/>
  <c r="F439" i="1"/>
  <c r="F438" i="1"/>
  <c r="F437" i="1"/>
  <c r="F436" i="1"/>
  <c r="F435" i="1"/>
  <c r="F434" i="1"/>
  <c r="F433" i="1"/>
  <c r="F432" i="1"/>
  <c r="F431" i="1"/>
  <c r="F430" i="1"/>
  <c r="F429" i="1"/>
  <c r="F428" i="1"/>
  <c r="F427" i="1"/>
  <c r="F426" i="1"/>
  <c r="F425" i="1"/>
  <c r="F424" i="1"/>
  <c r="F423" i="1"/>
  <c r="F422" i="1"/>
  <c r="F421" i="1"/>
  <c r="F420" i="1"/>
  <c r="F419" i="1"/>
  <c r="F405" i="1"/>
  <c r="F403" i="1"/>
  <c r="F402" i="1"/>
  <c r="F401" i="1"/>
  <c r="F400" i="1"/>
  <c r="F399" i="1"/>
  <c r="F398" i="1"/>
  <c r="F396" i="1"/>
  <c r="F395" i="1"/>
  <c r="F394" i="1"/>
  <c r="F392" i="1"/>
  <c r="F391" i="1"/>
  <c r="F390" i="1"/>
  <c r="F389" i="1"/>
  <c r="F388" i="1"/>
  <c r="F387" i="1"/>
  <c r="F386" i="1"/>
  <c r="F385" i="1"/>
  <c r="F384" i="1"/>
  <c r="F383" i="1"/>
  <c r="F382" i="1"/>
  <c r="F381" i="1"/>
  <c r="F380" i="1"/>
  <c r="F379" i="1"/>
  <c r="F378" i="1"/>
  <c r="G301" i="4" s="1"/>
  <c r="H301" i="4" s="1"/>
  <c r="F376" i="1"/>
  <c r="F375" i="1"/>
  <c r="F374" i="1"/>
  <c r="F372" i="1"/>
  <c r="G295" i="4" s="1"/>
  <c r="H295" i="4" s="1"/>
  <c r="F370" i="1"/>
  <c r="F369" i="1"/>
  <c r="G292" i="4" s="1"/>
  <c r="H292" i="4" s="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5" i="1"/>
  <c r="G260" i="4" s="1"/>
  <c r="H260" i="4" s="1"/>
  <c r="F334" i="1"/>
  <c r="F332" i="1"/>
  <c r="F331" i="1"/>
  <c r="F330" i="1"/>
  <c r="F329" i="1"/>
  <c r="F328" i="1"/>
  <c r="G253" i="4" s="1"/>
  <c r="H253" i="4" s="1"/>
  <c r="F327" i="1"/>
  <c r="G252" i="4" s="1"/>
  <c r="H252" i="4" s="1"/>
  <c r="F325" i="1"/>
  <c r="G249" i="4" s="1"/>
  <c r="H249" i="4" s="1"/>
  <c r="F324" i="1"/>
  <c r="F323" i="1"/>
  <c r="G248" i="4" s="1"/>
  <c r="F322" i="1"/>
  <c r="G247" i="4" s="1"/>
  <c r="H247" i="4" s="1"/>
  <c r="F321" i="1"/>
  <c r="F320" i="1"/>
  <c r="G246" i="4" s="1"/>
  <c r="H246" i="4" s="1"/>
  <c r="F316" i="1"/>
  <c r="F315" i="1"/>
  <c r="F314" i="1"/>
  <c r="F313" i="1"/>
  <c r="F312" i="1"/>
  <c r="F311" i="1"/>
  <c r="G237" i="4" s="1"/>
  <c r="H237" i="4" s="1"/>
  <c r="F310" i="1"/>
  <c r="F309" i="1"/>
  <c r="F308" i="1"/>
  <c r="F307" i="1"/>
  <c r="F306" i="1"/>
  <c r="F305" i="1"/>
  <c r="F304" i="1"/>
  <c r="G231" i="4" s="1"/>
  <c r="H231" i="4" s="1"/>
  <c r="F303" i="1"/>
  <c r="F302" i="1"/>
  <c r="F301" i="1"/>
  <c r="G228" i="4" s="1"/>
  <c r="F297" i="1"/>
  <c r="F296" i="1"/>
  <c r="F295" i="1"/>
  <c r="G222" i="4" s="1"/>
  <c r="H222" i="4" s="1"/>
  <c r="F294" i="1"/>
  <c r="F293" i="1"/>
  <c r="F292" i="1"/>
  <c r="F291" i="1"/>
  <c r="F290" i="1"/>
  <c r="G217" i="4" s="1"/>
  <c r="H217" i="4" s="1"/>
  <c r="F286" i="1"/>
  <c r="F285" i="1"/>
  <c r="F284" i="1"/>
  <c r="F283" i="1"/>
  <c r="F282" i="1"/>
  <c r="F281" i="1"/>
  <c r="G209" i="4" s="1"/>
  <c r="H209" i="4" s="1"/>
  <c r="F280" i="1"/>
  <c r="F279" i="1"/>
  <c r="F278" i="1"/>
  <c r="F277" i="1"/>
  <c r="F276" i="1"/>
  <c r="G205" i="4" s="1"/>
  <c r="H205" i="4" s="1"/>
  <c r="F274" i="1"/>
  <c r="F271" i="1"/>
  <c r="F270" i="1"/>
  <c r="G199" i="4" s="1"/>
  <c r="H199" i="4" s="1"/>
  <c r="F269" i="1"/>
  <c r="F268" i="1"/>
  <c r="F267" i="1"/>
  <c r="F266" i="1"/>
  <c r="G195" i="4" s="1"/>
  <c r="H195" i="4" s="1"/>
  <c r="F265" i="1"/>
  <c r="F264" i="1"/>
  <c r="F263" i="1"/>
  <c r="F262" i="1"/>
  <c r="F261" i="1"/>
  <c r="G191" i="4" s="1"/>
  <c r="H191" i="4" s="1"/>
  <c r="F260" i="1"/>
  <c r="F259" i="1"/>
  <c r="F258" i="1"/>
  <c r="F257" i="1"/>
  <c r="G187" i="4" s="1"/>
  <c r="H187" i="4" s="1"/>
  <c r="F256" i="1"/>
  <c r="F255" i="1"/>
  <c r="F254" i="1"/>
  <c r="F253" i="1"/>
  <c r="G184" i="4" s="1"/>
  <c r="H184" i="4" s="1"/>
  <c r="F252" i="1"/>
  <c r="F251" i="1"/>
  <c r="F250" i="1"/>
  <c r="F249" i="1"/>
  <c r="F248" i="1"/>
  <c r="G179" i="4" s="1"/>
  <c r="H179" i="4" s="1"/>
  <c r="F247" i="1"/>
  <c r="F246" i="1"/>
  <c r="F245" i="1"/>
  <c r="F244" i="1"/>
  <c r="F243" i="1"/>
  <c r="G175" i="4" s="1"/>
  <c r="H175" i="4" s="1"/>
  <c r="F241" i="1"/>
  <c r="F240" i="1"/>
  <c r="F239" i="1"/>
  <c r="F238" i="1"/>
  <c r="F237" i="1"/>
  <c r="F236" i="1"/>
  <c r="F234" i="1"/>
  <c r="F233" i="1"/>
  <c r="F232" i="1"/>
  <c r="F231" i="1"/>
  <c r="F230" i="1"/>
  <c r="F229" i="1"/>
  <c r="F228" i="1"/>
  <c r="F227" i="1"/>
  <c r="F225" i="1"/>
  <c r="F223" i="1"/>
  <c r="G157" i="4" s="1"/>
  <c r="H157" i="4" s="1"/>
  <c r="F222" i="1"/>
  <c r="G156" i="4" s="1"/>
  <c r="H156" i="4" s="1"/>
  <c r="F221" i="1"/>
  <c r="G155" i="4" s="1"/>
  <c r="H155" i="4" s="1"/>
  <c r="F220" i="1"/>
  <c r="G154" i="4" s="1"/>
  <c r="H154" i="4" s="1"/>
  <c r="F219" i="1"/>
  <c r="G153" i="4" s="1"/>
  <c r="H153" i="4" s="1"/>
  <c r="F218" i="1"/>
  <c r="G152" i="4" s="1"/>
  <c r="H152" i="4" s="1"/>
  <c r="F217" i="1"/>
  <c r="G151" i="4" s="1"/>
  <c r="H151" i="4" s="1"/>
  <c r="F216" i="1"/>
  <c r="G150" i="4" s="1"/>
  <c r="H150" i="4" s="1"/>
  <c r="F215" i="1"/>
  <c r="G149" i="4" s="1"/>
  <c r="H149" i="4" s="1"/>
  <c r="F214" i="1"/>
  <c r="G148" i="4" s="1"/>
  <c r="H148" i="4" s="1"/>
  <c r="F213" i="1"/>
  <c r="G147" i="4" s="1"/>
  <c r="H147" i="4" s="1"/>
  <c r="F212" i="1"/>
  <c r="G146" i="4" s="1"/>
  <c r="H146" i="4" s="1"/>
  <c r="F211" i="1"/>
  <c r="G145" i="4" s="1"/>
  <c r="H145" i="4" s="1"/>
  <c r="F210" i="1"/>
  <c r="G144" i="4" s="1"/>
  <c r="H144" i="4" s="1"/>
  <c r="F209" i="1"/>
  <c r="G143" i="4" s="1"/>
  <c r="H143" i="4" s="1"/>
  <c r="F208" i="1"/>
  <c r="G142" i="4" s="1"/>
  <c r="H142" i="4" s="1"/>
  <c r="F206" i="1"/>
  <c r="F205" i="1"/>
  <c r="F204" i="1"/>
  <c r="F203" i="1"/>
  <c r="F202" i="1"/>
  <c r="F201" i="1"/>
  <c r="F200" i="1"/>
  <c r="F199" i="1"/>
  <c r="F198" i="1"/>
  <c r="F197" i="1"/>
  <c r="F196" i="1"/>
  <c r="F178" i="1"/>
  <c r="F174" i="1"/>
  <c r="F173" i="1"/>
  <c r="F172" i="1"/>
  <c r="F171" i="1"/>
  <c r="F170" i="1"/>
  <c r="F169" i="1"/>
  <c r="F168" i="1"/>
  <c r="F167" i="1"/>
  <c r="F166" i="1"/>
  <c r="F164" i="1"/>
  <c r="F163" i="1"/>
  <c r="F162" i="1"/>
  <c r="F161" i="1"/>
  <c r="F160" i="1"/>
  <c r="F159" i="1"/>
  <c r="F157" i="1"/>
  <c r="F156" i="1"/>
  <c r="F155" i="1"/>
  <c r="F154" i="1"/>
  <c r="G90" i="4" s="1"/>
  <c r="H90" i="4" s="1"/>
  <c r="F153" i="1"/>
  <c r="F152" i="1"/>
  <c r="F151" i="1"/>
  <c r="F150" i="1"/>
  <c r="F148" i="1"/>
  <c r="F147" i="1"/>
  <c r="F146" i="1"/>
  <c r="F145" i="1"/>
  <c r="F143" i="1"/>
  <c r="F142" i="1"/>
  <c r="F141" i="1"/>
  <c r="F140" i="1"/>
  <c r="F139" i="1"/>
  <c r="F138" i="1"/>
  <c r="F137" i="1"/>
  <c r="F136" i="1"/>
  <c r="F135" i="1"/>
  <c r="F134" i="1"/>
  <c r="F133" i="1"/>
  <c r="F132" i="1"/>
  <c r="F131" i="1"/>
  <c r="G71" i="4" s="1"/>
  <c r="H71" i="4" s="1"/>
  <c r="F130" i="1"/>
  <c r="F128" i="1"/>
  <c r="F127" i="1"/>
  <c r="F123" i="1"/>
  <c r="F122" i="1"/>
  <c r="F121" i="1"/>
  <c r="F120" i="1"/>
  <c r="F119" i="1"/>
  <c r="F118" i="1"/>
  <c r="F111" i="1"/>
  <c r="F87" i="1"/>
  <c r="F86" i="1"/>
  <c r="K86" i="1" s="1"/>
  <c r="F85" i="1"/>
  <c r="G401" i="4" l="1"/>
  <c r="H401" i="4" s="1"/>
  <c r="K487" i="1"/>
  <c r="G392" i="4"/>
  <c r="H392" i="4" s="1"/>
  <c r="K478" i="1"/>
  <c r="G393" i="4"/>
  <c r="H393" i="4" s="1"/>
  <c r="K479" i="1"/>
  <c r="G400" i="4"/>
  <c r="H400" i="4" s="1"/>
  <c r="K486" i="1"/>
  <c r="I127" i="1"/>
  <c r="G60" i="4"/>
  <c r="I160" i="4"/>
  <c r="H160" i="4" s="1"/>
  <c r="I169" i="4"/>
  <c r="H169" i="4" s="1"/>
  <c r="G162" i="4"/>
  <c r="I162" i="4"/>
  <c r="F186" i="1"/>
  <c r="K186" i="1" s="1"/>
  <c r="F187" i="1"/>
  <c r="H117" i="4" s="1"/>
  <c r="F406" i="1"/>
  <c r="I325" i="4" s="1"/>
  <c r="F287" i="1"/>
  <c r="H158" i="4"/>
  <c r="F74" i="1"/>
  <c r="F78" i="1"/>
  <c r="F82" i="1"/>
  <c r="G29" i="4"/>
  <c r="F92" i="1"/>
  <c r="F106" i="1"/>
  <c r="F30" i="6" s="1"/>
  <c r="F110" i="1"/>
  <c r="F34" i="6" s="1"/>
  <c r="G55" i="4"/>
  <c r="H55" i="4" s="1"/>
  <c r="G59" i="4"/>
  <c r="G67" i="4"/>
  <c r="I67" i="4"/>
  <c r="H133" i="1"/>
  <c r="I133" i="1" s="1"/>
  <c r="I72" i="4" s="1"/>
  <c r="G72" i="4"/>
  <c r="H137" i="1"/>
  <c r="I137" i="1" s="1"/>
  <c r="I76" i="4" s="1"/>
  <c r="G76" i="4"/>
  <c r="H141" i="1"/>
  <c r="I141" i="1" s="1"/>
  <c r="H146" i="1"/>
  <c r="I146" i="1" s="1"/>
  <c r="I84" i="4" s="1"/>
  <c r="G84" i="4"/>
  <c r="H151" i="1"/>
  <c r="I151" i="1" s="1"/>
  <c r="I87" i="4" s="1"/>
  <c r="G87" i="4"/>
  <c r="H155" i="1"/>
  <c r="I155" i="1" s="1"/>
  <c r="H160" i="1"/>
  <c r="I160" i="1" s="1"/>
  <c r="I94" i="4" s="1"/>
  <c r="G94" i="4"/>
  <c r="H164" i="1"/>
  <c r="I164" i="1" s="1"/>
  <c r="I98" i="4" s="1"/>
  <c r="G98" i="4"/>
  <c r="H169" i="1"/>
  <c r="I169" i="1" s="1"/>
  <c r="I102" i="4" s="1"/>
  <c r="G102" i="4"/>
  <c r="F177" i="1"/>
  <c r="F183" i="1"/>
  <c r="F189" i="1"/>
  <c r="F193" i="1"/>
  <c r="G131" i="4"/>
  <c r="H197" i="1"/>
  <c r="G134" i="4"/>
  <c r="G138" i="4"/>
  <c r="G163" i="4"/>
  <c r="I163" i="4"/>
  <c r="I167" i="4"/>
  <c r="G167" i="4"/>
  <c r="G178" i="4"/>
  <c r="G182" i="4"/>
  <c r="G189" i="4"/>
  <c r="G193" i="4"/>
  <c r="G196" i="4"/>
  <c r="G200" i="4"/>
  <c r="G213" i="4"/>
  <c r="G219" i="4"/>
  <c r="I219" i="4"/>
  <c r="G223" i="4"/>
  <c r="I223" i="4"/>
  <c r="I228" i="4"/>
  <c r="H228" i="4" s="1"/>
  <c r="I240" i="4"/>
  <c r="G240" i="4"/>
  <c r="G254" i="4"/>
  <c r="I254" i="4"/>
  <c r="I259" i="4"/>
  <c r="G259" i="4"/>
  <c r="G264" i="4"/>
  <c r="I264" i="4"/>
  <c r="G267" i="4"/>
  <c r="I267" i="4"/>
  <c r="G271" i="4"/>
  <c r="I271" i="4"/>
  <c r="I275" i="4"/>
  <c r="G275" i="4"/>
  <c r="G279" i="4"/>
  <c r="I279" i="4"/>
  <c r="G285" i="4"/>
  <c r="I285" i="4"/>
  <c r="G289" i="4"/>
  <c r="I289" i="4"/>
  <c r="G298" i="4"/>
  <c r="I298" i="4"/>
  <c r="G302" i="4"/>
  <c r="G304" i="4"/>
  <c r="G308" i="4"/>
  <c r="G318" i="4"/>
  <c r="H318" i="4" s="1"/>
  <c r="G322" i="4"/>
  <c r="H322" i="4" s="1"/>
  <c r="F408" i="1"/>
  <c r="G328" i="4" s="1"/>
  <c r="H328" i="4" s="1"/>
  <c r="F412" i="1"/>
  <c r="G330" i="4" s="1"/>
  <c r="H330" i="4" s="1"/>
  <c r="F416" i="1"/>
  <c r="I343" i="4"/>
  <c r="G343" i="4"/>
  <c r="F449" i="1"/>
  <c r="G52" i="1"/>
  <c r="B90" i="2"/>
  <c r="H358" i="4"/>
  <c r="G376" i="4"/>
  <c r="K464" i="1"/>
  <c r="H376" i="4" s="1"/>
  <c r="K468" i="1"/>
  <c r="H380" i="4" s="1"/>
  <c r="G380" i="4"/>
  <c r="K473" i="1"/>
  <c r="G386" i="4"/>
  <c r="F482" i="1"/>
  <c r="F492" i="1"/>
  <c r="F520" i="1"/>
  <c r="F71" i="1"/>
  <c r="F75" i="1"/>
  <c r="F79" i="1"/>
  <c r="F20" i="6" s="1"/>
  <c r="F83" i="1"/>
  <c r="G30" i="4"/>
  <c r="F103" i="1"/>
  <c r="F27" i="6" s="1"/>
  <c r="F107" i="1"/>
  <c r="F31" i="6" s="1"/>
  <c r="G56" i="4"/>
  <c r="K130" i="1"/>
  <c r="G70" i="4"/>
  <c r="H70" i="4" s="1"/>
  <c r="H134" i="1"/>
  <c r="I134" i="1" s="1"/>
  <c r="I73" i="4" s="1"/>
  <c r="G73" i="4"/>
  <c r="H138" i="1"/>
  <c r="I138" i="1" s="1"/>
  <c r="I77" i="4" s="1"/>
  <c r="G77" i="4"/>
  <c r="H142" i="1"/>
  <c r="I142" i="1" s="1"/>
  <c r="I80" i="4" s="1"/>
  <c r="G80" i="4"/>
  <c r="H147" i="1"/>
  <c r="I147" i="1" s="1"/>
  <c r="H152" i="1"/>
  <c r="I152" i="1" s="1"/>
  <c r="I88" i="4" s="1"/>
  <c r="G88" i="4"/>
  <c r="H156" i="1"/>
  <c r="I156" i="1" s="1"/>
  <c r="I91" i="4" s="1"/>
  <c r="H158" i="1"/>
  <c r="I158" i="1" s="1"/>
  <c r="H165" i="1"/>
  <c r="I165" i="1" s="1"/>
  <c r="G91" i="4"/>
  <c r="H161" i="1"/>
  <c r="I161" i="1" s="1"/>
  <c r="I95" i="4" s="1"/>
  <c r="G95" i="4"/>
  <c r="H166" i="1"/>
  <c r="I166" i="1" s="1"/>
  <c r="I99" i="4" s="1"/>
  <c r="G99" i="4"/>
  <c r="H170" i="1"/>
  <c r="I170" i="1" s="1"/>
  <c r="I103" i="4" s="1"/>
  <c r="G103" i="4"/>
  <c r="H174" i="1"/>
  <c r="I174" i="1" s="1"/>
  <c r="F184" i="1"/>
  <c r="F190" i="1"/>
  <c r="F194" i="1"/>
  <c r="H198" i="1"/>
  <c r="G132" i="4"/>
  <c r="G135" i="4"/>
  <c r="G139" i="4"/>
  <c r="I164" i="4"/>
  <c r="G164" i="4"/>
  <c r="I168" i="4"/>
  <c r="G168" i="4"/>
  <c r="G171" i="4"/>
  <c r="I171" i="4"/>
  <c r="H201" i="4"/>
  <c r="G183" i="4"/>
  <c r="G186" i="4"/>
  <c r="G190" i="4"/>
  <c r="G197" i="4"/>
  <c r="G202" i="4"/>
  <c r="G207" i="4"/>
  <c r="G210" i="4"/>
  <c r="I220" i="4"/>
  <c r="G220" i="4"/>
  <c r="G224" i="4"/>
  <c r="I224" i="4"/>
  <c r="I229" i="4"/>
  <c r="G229" i="4"/>
  <c r="I232" i="4"/>
  <c r="G232" i="4"/>
  <c r="I235" i="4"/>
  <c r="G235" i="4"/>
  <c r="G255" i="4"/>
  <c r="I255" i="4"/>
  <c r="I265" i="4"/>
  <c r="G265" i="4"/>
  <c r="G268" i="4"/>
  <c r="I268" i="4"/>
  <c r="G272" i="4"/>
  <c r="I272" i="4"/>
  <c r="G276" i="4"/>
  <c r="I276" i="4"/>
  <c r="G282" i="4"/>
  <c r="I282" i="4"/>
  <c r="I286" i="4"/>
  <c r="G286" i="4"/>
  <c r="G305" i="4"/>
  <c r="G309" i="4"/>
  <c r="G313" i="4"/>
  <c r="G319" i="4"/>
  <c r="H319" i="4" s="1"/>
  <c r="G325" i="4"/>
  <c r="F409" i="1"/>
  <c r="F413" i="1"/>
  <c r="G331" i="4" s="1"/>
  <c r="H331" i="4" s="1"/>
  <c r="I336" i="4"/>
  <c r="G336" i="4"/>
  <c r="I339" i="4"/>
  <c r="G339" i="4"/>
  <c r="I344" i="4"/>
  <c r="G344" i="4"/>
  <c r="I347" i="4"/>
  <c r="G347" i="4"/>
  <c r="I349" i="4"/>
  <c r="G349" i="4"/>
  <c r="H355" i="4"/>
  <c r="B87" i="2"/>
  <c r="G364" i="4"/>
  <c r="B92" i="2" s="1"/>
  <c r="G371" i="4"/>
  <c r="K460" i="1"/>
  <c r="H371" i="4" s="1"/>
  <c r="G377" i="4"/>
  <c r="K465" i="1"/>
  <c r="H377" i="4" s="1"/>
  <c r="K469" i="1"/>
  <c r="H381" i="4" s="1"/>
  <c r="G381" i="4"/>
  <c r="G474" i="1"/>
  <c r="I474" i="1" s="1"/>
  <c r="K474" i="1" s="1"/>
  <c r="H387" i="4" s="1"/>
  <c r="G387" i="4"/>
  <c r="F483" i="1"/>
  <c r="F522" i="1"/>
  <c r="F72" i="1"/>
  <c r="F76" i="1"/>
  <c r="F84" i="1"/>
  <c r="F88" i="1"/>
  <c r="F104" i="1"/>
  <c r="F28" i="6" s="1"/>
  <c r="F108" i="1"/>
  <c r="F32" i="6" s="1"/>
  <c r="F112" i="1"/>
  <c r="F35" i="6" s="1"/>
  <c r="G57" i="4"/>
  <c r="F125" i="1"/>
  <c r="H135" i="1"/>
  <c r="I135" i="1" s="1"/>
  <c r="I74" i="4" s="1"/>
  <c r="G74" i="4"/>
  <c r="H139" i="1"/>
  <c r="I139" i="1" s="1"/>
  <c r="I78" i="4" s="1"/>
  <c r="G78" i="4"/>
  <c r="H143" i="1"/>
  <c r="I143" i="1" s="1"/>
  <c r="I81" i="4" s="1"/>
  <c r="G81" i="4"/>
  <c r="H148" i="1"/>
  <c r="I148" i="1" s="1"/>
  <c r="I85" i="4" s="1"/>
  <c r="G85" i="4"/>
  <c r="K153" i="1"/>
  <c r="G89" i="4"/>
  <c r="H89" i="4" s="1"/>
  <c r="H157" i="1"/>
  <c r="I157" i="1" s="1"/>
  <c r="I92" i="4" s="1"/>
  <c r="G92" i="4"/>
  <c r="H162" i="1"/>
  <c r="I162" i="1" s="1"/>
  <c r="I96" i="4" s="1"/>
  <c r="G96" i="4"/>
  <c r="H167" i="1"/>
  <c r="I167" i="1" s="1"/>
  <c r="I100" i="4" s="1"/>
  <c r="G100" i="4"/>
  <c r="H171" i="1"/>
  <c r="I171" i="1" s="1"/>
  <c r="I104" i="4" s="1"/>
  <c r="G104" i="4"/>
  <c r="F175" i="1"/>
  <c r="G106" i="4" s="1"/>
  <c r="H106" i="4" s="1"/>
  <c r="F180" i="1"/>
  <c r="F191" i="1"/>
  <c r="F195" i="1"/>
  <c r="H199" i="1"/>
  <c r="G136" i="4"/>
  <c r="G161" i="4"/>
  <c r="I161" i="4"/>
  <c r="G165" i="4"/>
  <c r="I165" i="4"/>
  <c r="G172" i="4"/>
  <c r="I172" i="4"/>
  <c r="G176" i="4"/>
  <c r="G180" i="4"/>
  <c r="G194" i="4"/>
  <c r="G198" i="4"/>
  <c r="G208" i="4"/>
  <c r="G211" i="4"/>
  <c r="G221" i="4"/>
  <c r="I221" i="4"/>
  <c r="I233" i="4"/>
  <c r="G233" i="4"/>
  <c r="I236" i="4"/>
  <c r="G236" i="4"/>
  <c r="I238" i="4"/>
  <c r="G238" i="4"/>
  <c r="G256" i="4"/>
  <c r="I256" i="4"/>
  <c r="G262" i="4"/>
  <c r="I262" i="4"/>
  <c r="G269" i="4"/>
  <c r="I269" i="4"/>
  <c r="I273" i="4"/>
  <c r="G273" i="4"/>
  <c r="G277" i="4"/>
  <c r="I277" i="4"/>
  <c r="G280" i="4"/>
  <c r="I280" i="4"/>
  <c r="I283" i="4"/>
  <c r="G283" i="4"/>
  <c r="I287" i="4"/>
  <c r="G287" i="4"/>
  <c r="G297" i="4"/>
  <c r="I297" i="4"/>
  <c r="G306" i="4"/>
  <c r="G314" i="4"/>
  <c r="G320" i="4"/>
  <c r="H320" i="4" s="1"/>
  <c r="F410" i="1"/>
  <c r="G329" i="4" s="1"/>
  <c r="H329" i="4" s="1"/>
  <c r="F414" i="1"/>
  <c r="I337" i="4"/>
  <c r="G337" i="4"/>
  <c r="I340" i="4"/>
  <c r="G340" i="4"/>
  <c r="I342" i="4"/>
  <c r="G342" i="4"/>
  <c r="I345" i="4"/>
  <c r="G345" i="4"/>
  <c r="I350" i="4"/>
  <c r="G350" i="4"/>
  <c r="G365" i="4"/>
  <c r="K462" i="1"/>
  <c r="G374" i="4"/>
  <c r="G382" i="4"/>
  <c r="K470" i="1"/>
  <c r="H382" i="4" s="1"/>
  <c r="G475" i="1"/>
  <c r="I475" i="1" s="1"/>
  <c r="K475" i="1" s="1"/>
  <c r="H388" i="4" s="1"/>
  <c r="G388" i="4"/>
  <c r="F480" i="1"/>
  <c r="F484" i="1"/>
  <c r="B80" i="2"/>
  <c r="F504" i="1"/>
  <c r="F510" i="1"/>
  <c r="F516" i="1"/>
  <c r="F529" i="1"/>
  <c r="F77" i="1"/>
  <c r="F81" i="1"/>
  <c r="G28" i="4"/>
  <c r="F23" i="6"/>
  <c r="F90" i="1"/>
  <c r="G33" i="4" s="1"/>
  <c r="F105" i="1"/>
  <c r="F29" i="6" s="1"/>
  <c r="F109" i="1"/>
  <c r="F33" i="6" s="1"/>
  <c r="F115" i="1"/>
  <c r="G58" i="4"/>
  <c r="G66" i="4"/>
  <c r="I66" i="4"/>
  <c r="H144" i="1"/>
  <c r="I144" i="1" s="1"/>
  <c r="I82" i="4" s="1"/>
  <c r="H82" i="4" s="1"/>
  <c r="H149" i="1"/>
  <c r="I149" i="1" s="1"/>
  <c r="H132" i="1"/>
  <c r="I132" i="1" s="1"/>
  <c r="H136" i="1"/>
  <c r="I136" i="1" s="1"/>
  <c r="I75" i="4" s="1"/>
  <c r="G75" i="4"/>
  <c r="H140" i="1"/>
  <c r="I140" i="1" s="1"/>
  <c r="I79" i="4" s="1"/>
  <c r="G79" i="4"/>
  <c r="H145" i="1"/>
  <c r="I145" i="1" s="1"/>
  <c r="I83" i="4" s="1"/>
  <c r="G83" i="4"/>
  <c r="H150" i="1"/>
  <c r="I150" i="1" s="1"/>
  <c r="I86" i="4" s="1"/>
  <c r="G86" i="4"/>
  <c r="H159" i="1"/>
  <c r="I159" i="1" s="1"/>
  <c r="I93" i="4" s="1"/>
  <c r="G93" i="4"/>
  <c r="H163" i="1"/>
  <c r="I163" i="1" s="1"/>
  <c r="I97" i="4" s="1"/>
  <c r="G97" i="4"/>
  <c r="H168" i="1"/>
  <c r="I168" i="1" s="1"/>
  <c r="I101" i="4" s="1"/>
  <c r="G101" i="4"/>
  <c r="K172" i="1"/>
  <c r="G105" i="4"/>
  <c r="H105" i="4" s="1"/>
  <c r="F176" i="1"/>
  <c r="F181" i="1"/>
  <c r="F192" i="1"/>
  <c r="H196" i="1"/>
  <c r="G130" i="4"/>
  <c r="G133" i="4"/>
  <c r="H200" i="1"/>
  <c r="G137" i="4"/>
  <c r="G166" i="4"/>
  <c r="I166" i="4"/>
  <c r="I170" i="4"/>
  <c r="G170" i="4"/>
  <c r="G177" i="4"/>
  <c r="G181" i="4"/>
  <c r="G185" i="4"/>
  <c r="G188" i="4"/>
  <c r="G192" i="4"/>
  <c r="G206" i="4"/>
  <c r="G212" i="4"/>
  <c r="G218" i="4"/>
  <c r="I230" i="4"/>
  <c r="G230" i="4"/>
  <c r="I234" i="4"/>
  <c r="G234" i="4"/>
  <c r="I239" i="4"/>
  <c r="G239" i="4"/>
  <c r="F318" i="1"/>
  <c r="H248" i="4"/>
  <c r="B83" i="2"/>
  <c r="G257" i="4"/>
  <c r="I257" i="4"/>
  <c r="I263" i="4"/>
  <c r="G263" i="4"/>
  <c r="G266" i="4"/>
  <c r="I266" i="4"/>
  <c r="I270" i="4"/>
  <c r="G270" i="4"/>
  <c r="G274" i="4"/>
  <c r="I274" i="4"/>
  <c r="G278" i="4"/>
  <c r="I278" i="4"/>
  <c r="G281" i="4"/>
  <c r="I281" i="4"/>
  <c r="I284" i="4"/>
  <c r="G284" i="4"/>
  <c r="G288" i="4"/>
  <c r="I288" i="4"/>
  <c r="I293" i="4"/>
  <c r="G293" i="4"/>
  <c r="G303" i="4"/>
  <c r="G307" i="4"/>
  <c r="G310" i="4"/>
  <c r="G317" i="4"/>
  <c r="H317" i="4" s="1"/>
  <c r="G321" i="4"/>
  <c r="H321" i="4" s="1"/>
  <c r="F411" i="1"/>
  <c r="F415" i="1"/>
  <c r="G332" i="4" s="1"/>
  <c r="H332" i="4" s="1"/>
  <c r="I338" i="4"/>
  <c r="G338" i="4"/>
  <c r="I341" i="4"/>
  <c r="G341" i="4"/>
  <c r="I346" i="4"/>
  <c r="G346" i="4"/>
  <c r="I348" i="4"/>
  <c r="G348" i="4"/>
  <c r="I351" i="4"/>
  <c r="G351" i="4"/>
  <c r="B86" i="2"/>
  <c r="G362" i="4"/>
  <c r="B89" i="2"/>
  <c r="K458" i="1"/>
  <c r="H369" i="4" s="1"/>
  <c r="G369" i="4"/>
  <c r="G375" i="4"/>
  <c r="K463" i="1"/>
  <c r="H375" i="4" s="1"/>
  <c r="K467" i="1"/>
  <c r="G379" i="4"/>
  <c r="G389" i="4"/>
  <c r="G476" i="1"/>
  <c r="I476" i="1" s="1"/>
  <c r="K476" i="1" s="1"/>
  <c r="H389" i="4" s="1"/>
  <c r="F481" i="1"/>
  <c r="F485" i="1"/>
  <c r="F490" i="1"/>
  <c r="F512" i="1"/>
  <c r="F518" i="1"/>
  <c r="F418" i="1"/>
  <c r="G334" i="4" s="1"/>
  <c r="F114" i="1"/>
  <c r="F182" i="1"/>
  <c r="G113" i="4" s="1"/>
  <c r="H113" i="4" s="1"/>
  <c r="B78" i="2" l="1"/>
  <c r="F24" i="6"/>
  <c r="C191" i="2"/>
  <c r="C192" i="2"/>
  <c r="G41" i="4"/>
  <c r="G35" i="4"/>
  <c r="G395" i="4"/>
  <c r="H395" i="4" s="1"/>
  <c r="K481" i="1"/>
  <c r="G398" i="4"/>
  <c r="H398" i="4" s="1"/>
  <c r="K484" i="1"/>
  <c r="G397" i="4"/>
  <c r="H397" i="4" s="1"/>
  <c r="K483" i="1"/>
  <c r="G394" i="4"/>
  <c r="H394" i="4" s="1"/>
  <c r="K480" i="1"/>
  <c r="G396" i="4"/>
  <c r="H396" i="4" s="1"/>
  <c r="K482" i="1"/>
  <c r="G399" i="4"/>
  <c r="H399" i="4" s="1"/>
  <c r="K485" i="1"/>
  <c r="G119" i="4"/>
  <c r="H119" i="4" s="1"/>
  <c r="H379" i="4"/>
  <c r="I379" i="4" s="1"/>
  <c r="H374" i="4"/>
  <c r="H386" i="4"/>
  <c r="I386" i="4" s="1"/>
  <c r="H334" i="4"/>
  <c r="I406" i="1"/>
  <c r="H162" i="4"/>
  <c r="H210" i="4"/>
  <c r="H206" i="4"/>
  <c r="K187" i="1"/>
  <c r="H207" i="4"/>
  <c r="G120" i="4"/>
  <c r="H120" i="4" s="1"/>
  <c r="H211" i="4"/>
  <c r="H208" i="4"/>
  <c r="H213" i="4"/>
  <c r="H325" i="4"/>
  <c r="H272" i="4"/>
  <c r="H223" i="4"/>
  <c r="H196" i="4"/>
  <c r="H309" i="4"/>
  <c r="H282" i="4"/>
  <c r="H276" i="4"/>
  <c r="H268" i="4"/>
  <c r="H255" i="4"/>
  <c r="H202" i="4"/>
  <c r="H186" i="4"/>
  <c r="I388" i="4"/>
  <c r="H342" i="4"/>
  <c r="H337" i="4"/>
  <c r="H283" i="4"/>
  <c r="H180" i="4"/>
  <c r="H224" i="4"/>
  <c r="H183" i="4"/>
  <c r="H168" i="4"/>
  <c r="H189" i="4"/>
  <c r="H182" i="4"/>
  <c r="H163" i="4"/>
  <c r="I389" i="4"/>
  <c r="I369" i="4"/>
  <c r="H278" i="4"/>
  <c r="H212" i="4"/>
  <c r="H192" i="4"/>
  <c r="H185" i="4"/>
  <c r="H177" i="4"/>
  <c r="G34" i="1"/>
  <c r="E35" i="3" s="1"/>
  <c r="H287" i="4"/>
  <c r="H176" i="4"/>
  <c r="H250" i="4"/>
  <c r="I381" i="4"/>
  <c r="H164" i="4"/>
  <c r="H219" i="4"/>
  <c r="H200" i="4"/>
  <c r="H193" i="4"/>
  <c r="H178" i="4"/>
  <c r="H67" i="4"/>
  <c r="H350" i="4"/>
  <c r="H345" i="4"/>
  <c r="H340" i="4"/>
  <c r="H273" i="4"/>
  <c r="H288" i="4"/>
  <c r="H281" i="4"/>
  <c r="H274" i="4"/>
  <c r="H266" i="4"/>
  <c r="H257" i="4"/>
  <c r="H188" i="4"/>
  <c r="H181" i="4"/>
  <c r="H166" i="4"/>
  <c r="G412" i="4"/>
  <c r="I387" i="4"/>
  <c r="I377" i="4"/>
  <c r="H221" i="4"/>
  <c r="H308" i="4"/>
  <c r="H275" i="4"/>
  <c r="H259" i="4"/>
  <c r="H343" i="4"/>
  <c r="H304" i="4"/>
  <c r="G32" i="1"/>
  <c r="F224" i="1"/>
  <c r="G158" i="4" s="1"/>
  <c r="G43" i="1"/>
  <c r="F397" i="1"/>
  <c r="G315" i="4" s="1"/>
  <c r="G40" i="1"/>
  <c r="F368" i="1"/>
  <c r="G290" i="4" s="1"/>
  <c r="H323" i="4"/>
  <c r="G126" i="4"/>
  <c r="H126" i="4" s="1"/>
  <c r="K192" i="1"/>
  <c r="G112" i="4"/>
  <c r="H112" i="4" s="1"/>
  <c r="K181" i="1"/>
  <c r="I68" i="4"/>
  <c r="H66" i="4"/>
  <c r="G24" i="4"/>
  <c r="F21" i="6"/>
  <c r="G125" i="4"/>
  <c r="H125" i="4" s="1"/>
  <c r="K191" i="1"/>
  <c r="G111" i="4"/>
  <c r="H111" i="4" s="1"/>
  <c r="K180" i="1"/>
  <c r="G46" i="4"/>
  <c r="G31" i="4"/>
  <c r="G19" i="4"/>
  <c r="G124" i="4"/>
  <c r="H124" i="4" s="1"/>
  <c r="K190" i="1"/>
  <c r="G26" i="4"/>
  <c r="F22" i="6"/>
  <c r="F18" i="6"/>
  <c r="G18" i="4"/>
  <c r="G363" i="4"/>
  <c r="G411" i="4" s="1"/>
  <c r="H98" i="4"/>
  <c r="H84" i="4"/>
  <c r="H76" i="4"/>
  <c r="I58" i="4"/>
  <c r="H58" i="4" s="1"/>
  <c r="I60" i="4"/>
  <c r="H60" i="4" s="1"/>
  <c r="I59" i="4"/>
  <c r="H59" i="4" s="1"/>
  <c r="I57" i="4"/>
  <c r="H57" i="4" s="1"/>
  <c r="I56" i="4"/>
  <c r="G44" i="4"/>
  <c r="G21" i="4"/>
  <c r="F509" i="1"/>
  <c r="G26" i="1"/>
  <c r="F129" i="1"/>
  <c r="G68" i="4" s="1"/>
  <c r="F513" i="1"/>
  <c r="H351" i="4"/>
  <c r="H346" i="4"/>
  <c r="H341" i="4"/>
  <c r="H307" i="4"/>
  <c r="I311" i="4"/>
  <c r="I299" i="4"/>
  <c r="H293" i="4"/>
  <c r="H284" i="4"/>
  <c r="H270" i="4"/>
  <c r="H263" i="4"/>
  <c r="H239" i="4"/>
  <c r="H230" i="4"/>
  <c r="H170" i="4"/>
  <c r="H97" i="4"/>
  <c r="H86" i="4"/>
  <c r="H79" i="4"/>
  <c r="G52" i="4"/>
  <c r="I115" i="1"/>
  <c r="I52" i="4" s="1"/>
  <c r="G43" i="4"/>
  <c r="F530" i="1"/>
  <c r="F511" i="1"/>
  <c r="I382" i="4"/>
  <c r="H280" i="4"/>
  <c r="H256" i="4"/>
  <c r="H238" i="4"/>
  <c r="H233" i="4"/>
  <c r="H198" i="4"/>
  <c r="H172" i="4"/>
  <c r="H165" i="4"/>
  <c r="H104" i="4"/>
  <c r="H96" i="4"/>
  <c r="H81" i="4"/>
  <c r="H74" i="4"/>
  <c r="F523" i="1"/>
  <c r="H349" i="4"/>
  <c r="H344" i="4"/>
  <c r="H339" i="4"/>
  <c r="I326" i="4"/>
  <c r="H305" i="4"/>
  <c r="H235" i="4"/>
  <c r="H229" i="4"/>
  <c r="H220" i="4"/>
  <c r="I203" i="4"/>
  <c r="I173" i="4"/>
  <c r="H99" i="4"/>
  <c r="H88" i="4"/>
  <c r="H80" i="4"/>
  <c r="H73" i="4"/>
  <c r="F521" i="1"/>
  <c r="I376" i="4"/>
  <c r="H298" i="4"/>
  <c r="H285" i="4"/>
  <c r="H279" i="4"/>
  <c r="H271" i="4"/>
  <c r="H264" i="4"/>
  <c r="I290" i="4"/>
  <c r="H254" i="4"/>
  <c r="G127" i="4"/>
  <c r="G115" i="4"/>
  <c r="K183" i="1"/>
  <c r="G53" i="1"/>
  <c r="F452" i="1"/>
  <c r="G366" i="4" s="1"/>
  <c r="G45" i="1"/>
  <c r="F407" i="1"/>
  <c r="G326" i="4" s="1"/>
  <c r="G30" i="1"/>
  <c r="F188" i="1"/>
  <c r="G121" i="4" s="1"/>
  <c r="H121" i="4" s="1"/>
  <c r="F528" i="1"/>
  <c r="G37" i="1"/>
  <c r="F317" i="1"/>
  <c r="G241" i="4" s="1"/>
  <c r="F503" i="1"/>
  <c r="G33" i="1"/>
  <c r="F242" i="1"/>
  <c r="G173" i="4" s="1"/>
  <c r="G42" i="1"/>
  <c r="F393" i="1"/>
  <c r="G311" i="4" s="1"/>
  <c r="F477" i="1"/>
  <c r="G390" i="4" s="1"/>
  <c r="G416" i="4" s="1"/>
  <c r="G24" i="1"/>
  <c r="F124" i="1"/>
  <c r="G61" i="4" s="1"/>
  <c r="F517" i="1"/>
  <c r="G36" i="1"/>
  <c r="F298" i="1"/>
  <c r="G27" i="1"/>
  <c r="F179" i="1"/>
  <c r="G109" i="4" s="1"/>
  <c r="G61" i="1"/>
  <c r="F489" i="1"/>
  <c r="G403" i="4" s="1"/>
  <c r="G413" i="4" s="1"/>
  <c r="G41" i="1"/>
  <c r="F377" i="1"/>
  <c r="G299" i="4" s="1"/>
  <c r="F456" i="1"/>
  <c r="C173" i="2"/>
  <c r="B95" i="2"/>
  <c r="I243" i="4"/>
  <c r="I244" i="4" s="1"/>
  <c r="G243" i="4"/>
  <c r="G244" i="4"/>
  <c r="I225" i="4"/>
  <c r="H218" i="4"/>
  <c r="H176" i="1"/>
  <c r="I176" i="1" s="1"/>
  <c r="I107" i="4" s="1"/>
  <c r="G107" i="4"/>
  <c r="G23" i="1"/>
  <c r="F117" i="1"/>
  <c r="G53" i="4" s="1"/>
  <c r="F19" i="6"/>
  <c r="G20" i="4"/>
  <c r="G129" i="4"/>
  <c r="H129" i="4" s="1"/>
  <c r="K195" i="1"/>
  <c r="G63" i="4"/>
  <c r="I125" i="1"/>
  <c r="I63" i="4" s="1"/>
  <c r="G49" i="4"/>
  <c r="G42" i="4"/>
  <c r="G27" i="4"/>
  <c r="G15" i="4"/>
  <c r="K72" i="1"/>
  <c r="K194" i="1"/>
  <c r="G128" i="4"/>
  <c r="H128" i="4" s="1"/>
  <c r="G116" i="4"/>
  <c r="H116" i="4" s="1"/>
  <c r="K184" i="1"/>
  <c r="G45" i="4"/>
  <c r="G22" i="4"/>
  <c r="F93" i="1"/>
  <c r="F17" i="6"/>
  <c r="G14" i="4"/>
  <c r="I241" i="4"/>
  <c r="H102" i="4"/>
  <c r="H94" i="4"/>
  <c r="H87" i="4"/>
  <c r="H72" i="4"/>
  <c r="G48" i="4"/>
  <c r="I92" i="1"/>
  <c r="I35" i="4" s="1"/>
  <c r="G25" i="4"/>
  <c r="G17" i="4"/>
  <c r="G44" i="1"/>
  <c r="F404" i="1"/>
  <c r="G323" i="4" s="1"/>
  <c r="G35" i="1"/>
  <c r="F289" i="1"/>
  <c r="G215" i="4" s="1"/>
  <c r="G39" i="1"/>
  <c r="F326" i="1"/>
  <c r="G250" i="4" s="1"/>
  <c r="G47" i="1"/>
  <c r="F442" i="1"/>
  <c r="G352" i="4" s="1"/>
  <c r="G31" i="1"/>
  <c r="F207" i="1"/>
  <c r="G140" i="4" s="1"/>
  <c r="F447" i="1"/>
  <c r="F519" i="1"/>
  <c r="F491" i="1"/>
  <c r="I375" i="4"/>
  <c r="H348" i="4"/>
  <c r="E173" i="2"/>
  <c r="C95" i="2"/>
  <c r="H338" i="4"/>
  <c r="H310" i="4"/>
  <c r="H303" i="4"/>
  <c r="G38" i="1"/>
  <c r="F319" i="1"/>
  <c r="H234" i="4"/>
  <c r="H101" i="4"/>
  <c r="H93" i="4"/>
  <c r="H83" i="4"/>
  <c r="H75" i="4"/>
  <c r="G47" i="4"/>
  <c r="F505" i="1"/>
  <c r="H306" i="4"/>
  <c r="H297" i="4"/>
  <c r="H277" i="4"/>
  <c r="H269" i="4"/>
  <c r="H262" i="4"/>
  <c r="H236" i="4"/>
  <c r="H194" i="4"/>
  <c r="H161" i="4"/>
  <c r="H100" i="4"/>
  <c r="H92" i="4"/>
  <c r="H85" i="4"/>
  <c r="H78" i="4"/>
  <c r="G25" i="1"/>
  <c r="F126" i="1"/>
  <c r="G64" i="4" s="1"/>
  <c r="I371" i="4"/>
  <c r="H347" i="4"/>
  <c r="H336" i="4"/>
  <c r="I352" i="4"/>
  <c r="H286" i="4"/>
  <c r="H265" i="4"/>
  <c r="H232" i="4"/>
  <c r="H197" i="4"/>
  <c r="H190" i="4"/>
  <c r="H171" i="4"/>
  <c r="H103" i="4"/>
  <c r="H95" i="4"/>
  <c r="H91" i="4"/>
  <c r="H77" i="4"/>
  <c r="F493" i="1"/>
  <c r="I380" i="4"/>
  <c r="D19" i="5"/>
  <c r="E53" i="3"/>
  <c r="F71" i="6"/>
  <c r="H302" i="4"/>
  <c r="H289" i="4"/>
  <c r="H267" i="4"/>
  <c r="H240" i="4"/>
  <c r="H167" i="4"/>
  <c r="G123" i="4"/>
  <c r="H123" i="4" s="1"/>
  <c r="K189" i="1"/>
  <c r="H177" i="1"/>
  <c r="I177" i="1" s="1"/>
  <c r="I108" i="4" s="1"/>
  <c r="G108" i="4"/>
  <c r="G46" i="1"/>
  <c r="G18" i="1"/>
  <c r="E18" i="3" s="1"/>
  <c r="F531" i="1"/>
  <c r="G28" i="1"/>
  <c r="C193" i="2" l="1"/>
  <c r="H35" i="4"/>
  <c r="I72" i="1"/>
  <c r="I15" i="4" s="1"/>
  <c r="H15" i="4" s="1"/>
  <c r="K71" i="1"/>
  <c r="B79" i="2"/>
  <c r="H215" i="4"/>
  <c r="H390" i="4"/>
  <c r="H416" i="4" s="1"/>
  <c r="I374" i="4"/>
  <c r="G36" i="4"/>
  <c r="G50" i="4"/>
  <c r="G225" i="4"/>
  <c r="G409" i="4" s="1"/>
  <c r="H241" i="4"/>
  <c r="G360" i="4"/>
  <c r="G410" i="4" s="1"/>
  <c r="H107" i="4"/>
  <c r="H326" i="4"/>
  <c r="I390" i="4"/>
  <c r="I416" i="4" s="1"/>
  <c r="H68" i="4"/>
  <c r="H243" i="4"/>
  <c r="H244" i="4" s="1"/>
  <c r="H203" i="4"/>
  <c r="H225" i="4"/>
  <c r="H352" i="4"/>
  <c r="F53" i="6"/>
  <c r="H53" i="6" s="1"/>
  <c r="E36" i="3"/>
  <c r="F54" i="6"/>
  <c r="H54" i="6" s="1"/>
  <c r="F80" i="6"/>
  <c r="D23" i="5"/>
  <c r="E63" i="3"/>
  <c r="E37" i="3"/>
  <c r="F55" i="6"/>
  <c r="H55" i="6" s="1"/>
  <c r="F43" i="6"/>
  <c r="H43" i="6" s="1"/>
  <c r="E25" i="3"/>
  <c r="E43" i="3"/>
  <c r="F61" i="6"/>
  <c r="H61" i="6" s="1"/>
  <c r="E46" i="3"/>
  <c r="F64" i="6"/>
  <c r="H64" i="6" s="1"/>
  <c r="H311" i="4"/>
  <c r="F45" i="6"/>
  <c r="H45" i="6" s="1"/>
  <c r="E27" i="3"/>
  <c r="F65" i="6"/>
  <c r="H65" i="6" s="1"/>
  <c r="E47" i="3"/>
  <c r="D21" i="5"/>
  <c r="E54" i="3"/>
  <c r="F72" i="6"/>
  <c r="E26" i="3"/>
  <c r="F44" i="6"/>
  <c r="H44" i="6" s="1"/>
  <c r="I64" i="4"/>
  <c r="H64" i="4" s="1"/>
  <c r="H63" i="4"/>
  <c r="I109" i="4"/>
  <c r="H299" i="4"/>
  <c r="F62" i="6"/>
  <c r="E44" i="3"/>
  <c r="E33" i="3"/>
  <c r="F51" i="6"/>
  <c r="H51" i="6" s="1"/>
  <c r="G20" i="1"/>
  <c r="E17" i="3"/>
  <c r="F66" i="6"/>
  <c r="H66" i="6" s="1"/>
  <c r="E48" i="3"/>
  <c r="E29" i="3"/>
  <c r="F47" i="6"/>
  <c r="C104" i="2"/>
  <c r="F50" i="6"/>
  <c r="E32" i="3"/>
  <c r="E40" i="3"/>
  <c r="F58" i="6"/>
  <c r="H58" i="6" s="1"/>
  <c r="E24" i="3"/>
  <c r="G48" i="1"/>
  <c r="F42" i="6"/>
  <c r="F60" i="6"/>
  <c r="H60" i="6" s="1"/>
  <c r="E42" i="3"/>
  <c r="F46" i="6"/>
  <c r="E28" i="3"/>
  <c r="D29" i="5"/>
  <c r="E62" i="3"/>
  <c r="F79" i="6"/>
  <c r="F52" i="6"/>
  <c r="H52" i="6" s="1"/>
  <c r="E34" i="3"/>
  <c r="E38" i="3"/>
  <c r="F56" i="6"/>
  <c r="H56" i="6" s="1"/>
  <c r="F49" i="6"/>
  <c r="E31" i="3"/>
  <c r="G35" i="3"/>
  <c r="C178" i="2"/>
  <c r="C120" i="2"/>
  <c r="H115" i="4"/>
  <c r="E45" i="3"/>
  <c r="F63" i="6"/>
  <c r="H63" i="6" s="1"/>
  <c r="H108" i="4"/>
  <c r="C138" i="2"/>
  <c r="B12" i="2"/>
  <c r="F57" i="6"/>
  <c r="H57" i="6" s="1"/>
  <c r="E39" i="3"/>
  <c r="F38" i="6"/>
  <c r="H290" i="4"/>
  <c r="H173" i="4"/>
  <c r="H52" i="4"/>
  <c r="I53" i="4"/>
  <c r="I61" i="4"/>
  <c r="H56" i="4"/>
  <c r="H61" i="4" s="1"/>
  <c r="F59" i="6"/>
  <c r="H59" i="6" s="1"/>
  <c r="E41" i="3"/>
  <c r="C190" i="2" l="1"/>
  <c r="C165" i="2"/>
  <c r="C116" i="2"/>
  <c r="G407" i="4"/>
  <c r="H109" i="4"/>
  <c r="E20" i="3"/>
  <c r="C103" i="2"/>
  <c r="C164" i="2"/>
  <c r="C119" i="2"/>
  <c r="G34" i="3"/>
  <c r="C117" i="2"/>
  <c r="C167" i="2"/>
  <c r="D12" i="5"/>
  <c r="C112" i="2"/>
  <c r="G26" i="3"/>
  <c r="C160" i="2"/>
  <c r="C128" i="2"/>
  <c r="C183" i="2"/>
  <c r="G43" i="3"/>
  <c r="C180" i="2"/>
  <c r="C122" i="2"/>
  <c r="G37" i="3"/>
  <c r="G41" i="3"/>
  <c r="C126" i="2"/>
  <c r="C182" i="2"/>
  <c r="C175" i="2"/>
  <c r="C123" i="2"/>
  <c r="G38" i="3"/>
  <c r="C147" i="2"/>
  <c r="B16" i="2"/>
  <c r="G42" i="3"/>
  <c r="C170" i="2"/>
  <c r="C127" i="2"/>
  <c r="G40" i="3"/>
  <c r="C125" i="2"/>
  <c r="C176" i="2"/>
  <c r="H53" i="4"/>
  <c r="C161" i="2"/>
  <c r="E49" i="3"/>
  <c r="G24" i="3"/>
  <c r="C110" i="2"/>
  <c r="C115" i="2"/>
  <c r="C168" i="2"/>
  <c r="C114" i="2"/>
  <c r="C158" i="2"/>
  <c r="C133" i="2"/>
  <c r="C172" i="2"/>
  <c r="G48" i="3"/>
  <c r="C132" i="2"/>
  <c r="C169" i="2"/>
  <c r="G47" i="3"/>
  <c r="C159" i="2"/>
  <c r="C111" i="2"/>
  <c r="G25" i="3"/>
  <c r="B17" i="2"/>
  <c r="C148" i="2"/>
  <c r="D15" i="5"/>
  <c r="C129" i="2"/>
  <c r="C174" i="2"/>
  <c r="C179" i="2"/>
  <c r="G36" i="3"/>
  <c r="C121" i="2"/>
  <c r="C181" i="2"/>
  <c r="G39" i="3"/>
  <c r="C124" i="2"/>
  <c r="C184" i="2"/>
  <c r="C130" i="2"/>
  <c r="G45" i="3"/>
  <c r="E178" i="2"/>
  <c r="I35" i="3"/>
  <c r="E120" i="2"/>
  <c r="E45" i="2"/>
  <c r="H42" i="6"/>
  <c r="F67" i="6"/>
  <c r="C163" i="2"/>
  <c r="C118" i="2"/>
  <c r="G33" i="3"/>
  <c r="B13" i="2"/>
  <c r="C139" i="2"/>
  <c r="C162" i="2"/>
  <c r="C113" i="2"/>
  <c r="G27" i="3"/>
  <c r="G46" i="3"/>
  <c r="C171" i="2"/>
  <c r="C131" i="2"/>
  <c r="C134" i="2" l="1"/>
  <c r="C185" i="2"/>
  <c r="E171" i="2"/>
  <c r="E131" i="2"/>
  <c r="I46" i="3"/>
  <c r="E56" i="2"/>
  <c r="E38" i="2"/>
  <c r="E113" i="2"/>
  <c r="E162" i="2"/>
  <c r="I27" i="3"/>
  <c r="E163" i="2"/>
  <c r="E43" i="2"/>
  <c r="I33" i="3"/>
  <c r="E118" i="2"/>
  <c r="E111" i="2"/>
  <c r="E159" i="2"/>
  <c r="E36" i="2"/>
  <c r="I25" i="3"/>
  <c r="E169" i="2"/>
  <c r="E57" i="2"/>
  <c r="I47" i="3"/>
  <c r="E132" i="2"/>
  <c r="E180" i="2"/>
  <c r="E47" i="2"/>
  <c r="I37" i="3"/>
  <c r="E122" i="2"/>
  <c r="I43" i="3"/>
  <c r="E183" i="2"/>
  <c r="E53" i="2"/>
  <c r="E128" i="2"/>
  <c r="E130" i="2"/>
  <c r="I45" i="3"/>
  <c r="E55" i="2"/>
  <c r="E184" i="2"/>
  <c r="E58" i="2"/>
  <c r="E172" i="2"/>
  <c r="E133" i="2"/>
  <c r="I48" i="3"/>
  <c r="E161" i="2"/>
  <c r="E35" i="2"/>
  <c r="E110" i="2"/>
  <c r="I24" i="3"/>
  <c r="I40" i="3"/>
  <c r="E176" i="2"/>
  <c r="E125" i="2"/>
  <c r="E50" i="2"/>
  <c r="E52" i="2"/>
  <c r="I42" i="3"/>
  <c r="E127" i="2"/>
  <c r="E170" i="2"/>
  <c r="E182" i="2"/>
  <c r="E126" i="2"/>
  <c r="E51" i="2"/>
  <c r="I41" i="3"/>
  <c r="I26" i="3"/>
  <c r="E160" i="2"/>
  <c r="E37" i="2"/>
  <c r="E112" i="2"/>
  <c r="G120" i="2"/>
  <c r="I39" i="3"/>
  <c r="E124" i="2"/>
  <c r="E181" i="2"/>
  <c r="E49" i="2"/>
  <c r="E121" i="2"/>
  <c r="I36" i="3"/>
  <c r="E179" i="2"/>
  <c r="E46" i="2"/>
  <c r="C187" i="2"/>
  <c r="B10" i="2"/>
  <c r="E164" i="2"/>
  <c r="E119" i="2"/>
  <c r="E44" i="2"/>
  <c r="I34" i="3"/>
  <c r="B7" i="2"/>
  <c r="E175" i="2"/>
  <c r="E48" i="2"/>
  <c r="I38" i="3"/>
  <c r="E123" i="2"/>
  <c r="F62" i="3" l="1"/>
  <c r="E29" i="5"/>
  <c r="F29" i="5" s="1"/>
  <c r="G79" i="6"/>
  <c r="H79" i="6" s="1"/>
  <c r="G127" i="2"/>
  <c r="G128" i="2"/>
  <c r="G118" i="2"/>
  <c r="G113" i="2"/>
  <c r="G126" i="2"/>
  <c r="G110" i="2"/>
  <c r="E185" i="2"/>
  <c r="G132" i="2"/>
  <c r="G111" i="2"/>
  <c r="G119" i="2"/>
  <c r="G121" i="2"/>
  <c r="G125" i="2"/>
  <c r="G122" i="2"/>
  <c r="G131" i="2"/>
  <c r="G123" i="2"/>
  <c r="G124" i="2"/>
  <c r="G112" i="2"/>
  <c r="G133" i="2"/>
  <c r="G130" i="2"/>
  <c r="F471" i="1" l="1"/>
  <c r="G383" i="4" s="1"/>
  <c r="G62" i="3"/>
  <c r="I62" i="3" l="1"/>
  <c r="E147" i="2"/>
  <c r="D16" i="2"/>
  <c r="F466" i="1" l="1"/>
  <c r="G378" i="4" s="1"/>
  <c r="G147" i="2"/>
  <c r="F472" i="1" l="1"/>
  <c r="G384" i="4" s="1"/>
  <c r="G415" i="4" s="1"/>
  <c r="K113" i="1"/>
  <c r="G36" i="6" s="1"/>
  <c r="F459" i="1" l="1"/>
  <c r="I113" i="1"/>
  <c r="H36" i="6"/>
  <c r="G370" i="4"/>
  <c r="I86" i="1"/>
  <c r="I29" i="4" s="1"/>
  <c r="H29" i="4" s="1"/>
  <c r="J45" i="6" l="1"/>
  <c r="K27" i="3"/>
  <c r="K80" i="1" l="1"/>
  <c r="I80" i="1" s="1"/>
  <c r="I23" i="4" s="1"/>
  <c r="H23" i="4" s="1"/>
  <c r="K90" i="1" l="1"/>
  <c r="G24" i="6" s="1"/>
  <c r="K82" i="1"/>
  <c r="I82" i="1" s="1"/>
  <c r="I25" i="4" s="1"/>
  <c r="H25" i="4" s="1"/>
  <c r="F457" i="1" l="1"/>
  <c r="I90" i="1"/>
  <c r="I33" i="4" s="1"/>
  <c r="H33" i="4" s="1"/>
  <c r="K74" i="1"/>
  <c r="I74" i="1" s="1"/>
  <c r="I17" i="4" s="1"/>
  <c r="H17" i="4" s="1"/>
  <c r="K87" i="1"/>
  <c r="I87" i="1" s="1"/>
  <c r="I30" i="4" s="1"/>
  <c r="H30" i="4" s="1"/>
  <c r="K78" i="1"/>
  <c r="I78" i="1" s="1"/>
  <c r="I21" i="4" s="1"/>
  <c r="H21" i="4" s="1"/>
  <c r="K84" i="1"/>
  <c r="I84" i="1" s="1"/>
  <c r="I27" i="4" s="1"/>
  <c r="H27" i="4" s="1"/>
  <c r="G368" i="4" l="1"/>
  <c r="F461" i="1"/>
  <c r="G372" i="4" s="1"/>
  <c r="K76" i="1"/>
  <c r="I76" i="1" s="1"/>
  <c r="I19" i="4" s="1"/>
  <c r="H19" i="4" s="1"/>
  <c r="G414" i="4" l="1"/>
  <c r="G417" i="4" s="1"/>
  <c r="G404" i="4"/>
  <c r="K112" i="1"/>
  <c r="G35" i="6" s="1"/>
  <c r="G419" i="4" l="1"/>
  <c r="I112" i="1"/>
  <c r="I49" i="4" s="1"/>
  <c r="H49" i="4" s="1"/>
  <c r="H35" i="6"/>
  <c r="K109" i="1"/>
  <c r="G33" i="6" s="1"/>
  <c r="I109" i="1" l="1"/>
  <c r="I47" i="4" s="1"/>
  <c r="H47" i="4" s="1"/>
  <c r="H33" i="6"/>
  <c r="K107" i="1"/>
  <c r="G31" i="6" s="1"/>
  <c r="K104" i="1"/>
  <c r="G28" i="6" s="1"/>
  <c r="K105" i="1"/>
  <c r="G29" i="6" s="1"/>
  <c r="K106" i="1"/>
  <c r="G30" i="6" s="1"/>
  <c r="I104" i="1" l="1"/>
  <c r="I42" i="4" s="1"/>
  <c r="H42" i="4" s="1"/>
  <c r="H28" i="6"/>
  <c r="I107" i="1"/>
  <c r="I45" i="4" s="1"/>
  <c r="H45" i="4" s="1"/>
  <c r="H31" i="6"/>
  <c r="I106" i="1"/>
  <c r="I44" i="4" s="1"/>
  <c r="H44" i="4" s="1"/>
  <c r="H30" i="6"/>
  <c r="I105" i="1"/>
  <c r="I43" i="4" s="1"/>
  <c r="H43" i="4" s="1"/>
  <c r="H29" i="6"/>
  <c r="K108" i="1"/>
  <c r="G32" i="6" s="1"/>
  <c r="I108" i="1" l="1"/>
  <c r="I46" i="4" s="1"/>
  <c r="H46" i="4" s="1"/>
  <c r="H32" i="6"/>
  <c r="K110" i="1"/>
  <c r="G34" i="6" s="1"/>
  <c r="I110" i="1" l="1"/>
  <c r="I48" i="4" s="1"/>
  <c r="H48" i="4" s="1"/>
  <c r="H34" i="6"/>
  <c r="K103" i="1"/>
  <c r="G27" i="6" s="1"/>
  <c r="I18" i="1"/>
  <c r="F18" i="3" s="1"/>
  <c r="I103" i="1" l="1"/>
  <c r="I41" i="4" s="1"/>
  <c r="H41" i="4" s="1"/>
  <c r="H27" i="6"/>
  <c r="B30" i="2"/>
  <c r="G18" i="3"/>
  <c r="I50" i="4" l="1"/>
  <c r="H50" i="4" s="1"/>
  <c r="I18" i="3"/>
  <c r="E30" i="2"/>
  <c r="E104" i="2"/>
  <c r="G104" i="2" l="1"/>
  <c r="K79" i="1"/>
  <c r="G20" i="6" s="1"/>
  <c r="K81" i="1"/>
  <c r="H20" i="6" l="1"/>
  <c r="I79" i="1"/>
  <c r="I22" i="4" s="1"/>
  <c r="H22" i="4" s="1"/>
  <c r="G21" i="6"/>
  <c r="H21" i="6" s="1"/>
  <c r="I81" i="1"/>
  <c r="I24" i="4" s="1"/>
  <c r="H24" i="4" s="1"/>
  <c r="K85" i="1" l="1"/>
  <c r="G23" i="6" l="1"/>
  <c r="H23" i="6" s="1"/>
  <c r="I85" i="1"/>
  <c r="I28" i="4" s="1"/>
  <c r="H28" i="4" s="1"/>
  <c r="H24" i="6" l="1"/>
  <c r="I88" i="1"/>
  <c r="I31" i="4" s="1"/>
  <c r="H31" i="4" s="1"/>
  <c r="K83" i="1" l="1"/>
  <c r="G22" i="6" l="1"/>
  <c r="H22" i="6" s="1"/>
  <c r="I83" i="1"/>
  <c r="I26" i="4" s="1"/>
  <c r="H26" i="4" s="1"/>
  <c r="K75" i="1" l="1"/>
  <c r="I75" i="1" l="1"/>
  <c r="I18" i="4" s="1"/>
  <c r="H18" i="4" s="1"/>
  <c r="G18" i="6"/>
  <c r="H18" i="6" s="1"/>
  <c r="I71" i="1" l="1"/>
  <c r="G17" i="6"/>
  <c r="H17" i="6" l="1"/>
  <c r="I14" i="4"/>
  <c r="H14" i="4" l="1"/>
  <c r="K77" i="1" l="1"/>
  <c r="I17" i="1"/>
  <c r="G19" i="6" l="1"/>
  <c r="I77" i="1"/>
  <c r="K93" i="1"/>
  <c r="F17" i="3"/>
  <c r="I20" i="1"/>
  <c r="B29" i="2" l="1"/>
  <c r="F20" i="3"/>
  <c r="G17" i="3"/>
  <c r="I20" i="4"/>
  <c r="I93" i="1"/>
  <c r="E12" i="5"/>
  <c r="H19" i="6"/>
  <c r="H38" i="6" s="1"/>
  <c r="G38" i="6"/>
  <c r="F12" i="5" l="1"/>
  <c r="B31" i="2"/>
  <c r="H20" i="4"/>
  <c r="H36" i="4" s="1"/>
  <c r="I36" i="4"/>
  <c r="E103" i="2"/>
  <c r="E29" i="2"/>
  <c r="G7" i="2"/>
  <c r="G20" i="3"/>
  <c r="E32" i="2" l="1"/>
  <c r="D7" i="2"/>
  <c r="I407" i="4"/>
  <c r="H407" i="4"/>
  <c r="I396" i="1" l="1"/>
  <c r="I314" i="4" s="1"/>
  <c r="H314" i="4" s="1"/>
  <c r="I395" i="1"/>
  <c r="I313" i="4" s="1"/>
  <c r="I488" i="1" l="1"/>
  <c r="I402" i="4" s="1"/>
  <c r="I403" i="4" s="1"/>
  <c r="I413" i="4" s="1"/>
  <c r="H313" i="4"/>
  <c r="H315" i="4" s="1"/>
  <c r="I315" i="4"/>
  <c r="I394" i="1"/>
  <c r="N33" i="1"/>
  <c r="I43" i="1" l="1"/>
  <c r="K488" i="1"/>
  <c r="I61" i="1" s="1"/>
  <c r="E192" i="2"/>
  <c r="H402" i="4"/>
  <c r="H403" i="4" s="1"/>
  <c r="H413" i="4" s="1"/>
  <c r="C80" i="2"/>
  <c r="J52" i="6"/>
  <c r="K34" i="3"/>
  <c r="G62" i="6" l="1"/>
  <c r="F44" i="3"/>
  <c r="G80" i="6"/>
  <c r="H80" i="6" s="1"/>
  <c r="E23" i="5"/>
  <c r="F23" i="5" s="1"/>
  <c r="F63" i="3"/>
  <c r="B54" i="2" l="1"/>
  <c r="G44" i="3"/>
  <c r="H62" i="6"/>
  <c r="G63" i="3"/>
  <c r="B67" i="2"/>
  <c r="E129" i="2" l="1"/>
  <c r="E174" i="2"/>
  <c r="E54" i="2"/>
  <c r="D17" i="2"/>
  <c r="E67" i="2"/>
  <c r="E148" i="2"/>
  <c r="N17" i="1" l="1"/>
  <c r="N18" i="1"/>
  <c r="J36" i="6" l="1"/>
  <c r="J35" i="6"/>
  <c r="J27" i="6"/>
  <c r="J32" i="6"/>
  <c r="K18" i="3"/>
  <c r="J33" i="6"/>
  <c r="J34" i="6"/>
  <c r="J29" i="6"/>
  <c r="J30" i="6"/>
  <c r="J28" i="6"/>
  <c r="J31" i="6"/>
  <c r="K17" i="3"/>
  <c r="J19" i="6"/>
  <c r="J25" i="6"/>
  <c r="J18" i="6"/>
  <c r="J20" i="6"/>
  <c r="J23" i="6"/>
  <c r="J22" i="6"/>
  <c r="J17" i="6"/>
  <c r="J24" i="6"/>
  <c r="J21" i="6"/>
  <c r="N60" i="1" l="1"/>
  <c r="N58" i="1"/>
  <c r="N59" i="1"/>
  <c r="N55" i="1"/>
  <c r="N56" i="1"/>
  <c r="J74" i="6" l="1"/>
  <c r="K57" i="3"/>
  <c r="K61" i="3"/>
  <c r="J78" i="6"/>
  <c r="K60" i="3"/>
  <c r="J77" i="6"/>
  <c r="K58" i="3"/>
  <c r="J75" i="6"/>
  <c r="K62" i="3"/>
  <c r="J79" i="6"/>
  <c r="G56" i="1" l="1"/>
  <c r="F75" i="6" l="1"/>
  <c r="E58" i="3"/>
  <c r="G59" i="1"/>
  <c r="D27" i="5" s="1"/>
  <c r="C143" i="2" l="1"/>
  <c r="F78" i="6"/>
  <c r="E61" i="3"/>
  <c r="C196" i="2" l="1"/>
  <c r="C146" i="2"/>
  <c r="G55" i="1"/>
  <c r="F74" i="6" l="1"/>
  <c r="E57" i="3"/>
  <c r="C142" i="2" l="1"/>
  <c r="C194" i="2"/>
  <c r="B14" i="2"/>
  <c r="G58" i="1" l="1"/>
  <c r="F77" i="6" l="1"/>
  <c r="E60" i="3"/>
  <c r="D25" i="5"/>
  <c r="G62" i="1"/>
  <c r="G64" i="1" s="1"/>
  <c r="G66" i="1" s="1"/>
  <c r="D31" i="5" l="1"/>
  <c r="C195" i="2"/>
  <c r="C145" i="2"/>
  <c r="B15" i="2"/>
  <c r="E64" i="3"/>
  <c r="E66" i="3" s="1"/>
  <c r="F81" i="6"/>
  <c r="F83" i="6" s="1"/>
  <c r="F85" i="6" s="1"/>
  <c r="F87" i="6" l="1"/>
  <c r="C149" i="2"/>
  <c r="E68" i="3"/>
  <c r="B18" i="2"/>
  <c r="C203" i="2"/>
  <c r="C18" i="2" l="1"/>
  <c r="B20" i="2"/>
  <c r="M52" i="1" l="1"/>
  <c r="M53" i="1"/>
  <c r="J54" i="3" l="1"/>
  <c r="I72" i="6"/>
  <c r="I71" i="6"/>
  <c r="J53" i="3"/>
  <c r="N52" i="1" l="1"/>
  <c r="N53" i="1"/>
  <c r="I451" i="1" l="1"/>
  <c r="I365" i="4" s="1"/>
  <c r="H365" i="4" s="1"/>
  <c r="J72" i="6"/>
  <c r="K54" i="3"/>
  <c r="K53" i="3"/>
  <c r="J71" i="6"/>
  <c r="I450" i="1" l="1"/>
  <c r="I364" i="4" s="1"/>
  <c r="I53" i="1" l="1"/>
  <c r="I448" i="1"/>
  <c r="I362" i="4" s="1"/>
  <c r="C92" i="2"/>
  <c r="H364" i="4"/>
  <c r="I449" i="1"/>
  <c r="I363" i="4" s="1"/>
  <c r="H363" i="4" l="1"/>
  <c r="H411" i="4" s="1"/>
  <c r="C93" i="2"/>
  <c r="I411" i="4"/>
  <c r="H362" i="4"/>
  <c r="I412" i="4"/>
  <c r="I366" i="4"/>
  <c r="E21" i="5"/>
  <c r="F21" i="5" s="1"/>
  <c r="G72" i="6"/>
  <c r="H72" i="6" s="1"/>
  <c r="F54" i="3"/>
  <c r="I52" i="1"/>
  <c r="E19" i="5" l="1"/>
  <c r="F19" i="5" s="1"/>
  <c r="G71" i="6"/>
  <c r="H71" i="6" s="1"/>
  <c r="F53" i="3"/>
  <c r="H412" i="4"/>
  <c r="H366" i="4"/>
  <c r="G54" i="3"/>
  <c r="D13" i="2" l="1"/>
  <c r="E139" i="2"/>
  <c r="I54" i="3"/>
  <c r="B63" i="2"/>
  <c r="G53" i="3"/>
  <c r="G139" i="2" l="1"/>
  <c r="E138" i="2"/>
  <c r="I53" i="3"/>
  <c r="D12" i="2"/>
  <c r="E63" i="2"/>
  <c r="G138" i="2" l="1"/>
  <c r="N51" i="1" l="1"/>
  <c r="N19" i="1"/>
  <c r="K19" i="3" l="1"/>
  <c r="J37" i="6"/>
  <c r="J70" i="6"/>
  <c r="K52" i="3"/>
  <c r="I453" i="1" l="1"/>
  <c r="I357" i="4" s="1"/>
  <c r="C89" i="2" l="1"/>
  <c r="H357" i="4"/>
  <c r="I443" i="1"/>
  <c r="I354" i="4" s="1"/>
  <c r="H354" i="4" l="1"/>
  <c r="H360" i="4" s="1"/>
  <c r="H410" i="4" s="1"/>
  <c r="C86" i="2"/>
  <c r="I360" i="4"/>
  <c r="I410" i="4" s="1"/>
  <c r="I51" i="1" l="1"/>
  <c r="E17" i="5" l="1"/>
  <c r="F17" i="5" s="1"/>
  <c r="F52" i="3"/>
  <c r="G70" i="6"/>
  <c r="H70" i="6" l="1"/>
  <c r="G52" i="3"/>
  <c r="B62" i="2"/>
  <c r="E62" i="2" l="1"/>
  <c r="I52" i="3"/>
  <c r="E137" i="2"/>
  <c r="D11" i="2"/>
  <c r="E190" i="2"/>
  <c r="I56" i="1" l="1"/>
  <c r="I59" i="1"/>
  <c r="I471" i="1"/>
  <c r="K471" i="1" s="1"/>
  <c r="H383" i="4" s="1"/>
  <c r="I383" i="4" s="1"/>
  <c r="G137" i="2"/>
  <c r="I466" i="1" l="1"/>
  <c r="K466" i="1" s="1"/>
  <c r="H378" i="4" s="1"/>
  <c r="G75" i="6"/>
  <c r="H75" i="6" s="1"/>
  <c r="E27" i="5"/>
  <c r="F27" i="5" s="1"/>
  <c r="F58" i="3"/>
  <c r="G78" i="6"/>
  <c r="H78" i="6" s="1"/>
  <c r="F61" i="3"/>
  <c r="M29" i="1"/>
  <c r="I378" i="4" l="1"/>
  <c r="I384" i="4" s="1"/>
  <c r="I415" i="4" s="1"/>
  <c r="H384" i="4"/>
  <c r="H415" i="4" s="1"/>
  <c r="G61" i="3"/>
  <c r="G58" i="3"/>
  <c r="I48" i="6"/>
  <c r="J30" i="3"/>
  <c r="I61" i="3" l="1"/>
  <c r="E146" i="2"/>
  <c r="E196" i="2"/>
  <c r="E143" i="2"/>
  <c r="I58" i="3"/>
  <c r="M63" i="1"/>
  <c r="M28" i="1"/>
  <c r="M31" i="1"/>
  <c r="M30" i="1"/>
  <c r="M27" i="1"/>
  <c r="G146" i="2" l="1"/>
  <c r="G143" i="2"/>
  <c r="I49" i="6"/>
  <c r="J31" i="3"/>
  <c r="J29" i="3"/>
  <c r="I47" i="6"/>
  <c r="I50" i="6"/>
  <c r="J32" i="3"/>
  <c r="J28" i="3"/>
  <c r="I46" i="6"/>
  <c r="N63" i="1" l="1"/>
  <c r="N31" i="1" l="1"/>
  <c r="K32" i="3" l="1"/>
  <c r="J50" i="6"/>
  <c r="N27" i="1"/>
  <c r="J46" i="6" l="1"/>
  <c r="K28" i="3"/>
  <c r="N28" i="1" l="1"/>
  <c r="K29" i="3" l="1"/>
  <c r="J47" i="6"/>
  <c r="N30" i="1"/>
  <c r="N29" i="1"/>
  <c r="J48" i="6" l="1"/>
  <c r="K30" i="3"/>
  <c r="K31" i="3"/>
  <c r="J49" i="6"/>
  <c r="K205" i="1" l="1"/>
  <c r="I205" i="1" s="1"/>
  <c r="I138" i="4" s="1"/>
  <c r="H138" i="4" s="1"/>
  <c r="K206" i="1"/>
  <c r="I206" i="1" s="1"/>
  <c r="I139" i="4" s="1"/>
  <c r="H139" i="4" s="1"/>
  <c r="K204" i="1"/>
  <c r="I204" i="1" s="1"/>
  <c r="I137" i="4" s="1"/>
  <c r="H137" i="4" s="1"/>
  <c r="K202" i="1"/>
  <c r="I202" i="1" s="1"/>
  <c r="I135" i="4" s="1"/>
  <c r="H135" i="4" s="1"/>
  <c r="K203" i="1"/>
  <c r="I203" i="1" s="1"/>
  <c r="I136" i="4" s="1"/>
  <c r="H136" i="4" s="1"/>
  <c r="K201" i="1"/>
  <c r="I201" i="1" s="1"/>
  <c r="I134" i="4" s="1"/>
  <c r="H134" i="4" s="1"/>
  <c r="K196" i="1"/>
  <c r="I198" i="1" l="1"/>
  <c r="I132" i="4" s="1"/>
  <c r="H132" i="4" s="1"/>
  <c r="I200" i="1"/>
  <c r="I133" i="4" s="1"/>
  <c r="H133" i="4" s="1"/>
  <c r="I196" i="1"/>
  <c r="I130" i="4" s="1"/>
  <c r="H130" i="4" s="1"/>
  <c r="I199" i="1"/>
  <c r="I197" i="1"/>
  <c r="I131" i="4" s="1"/>
  <c r="H131" i="4" s="1"/>
  <c r="K193" i="1" l="1"/>
  <c r="I193" i="1" s="1"/>
  <c r="I127" i="4" s="1"/>
  <c r="I140" i="4" l="1"/>
  <c r="H127" i="4"/>
  <c r="I30" i="1"/>
  <c r="I31" i="1"/>
  <c r="F31" i="3" l="1"/>
  <c r="G49" i="6"/>
  <c r="H49" i="6" s="1"/>
  <c r="G50" i="6"/>
  <c r="H50" i="6" s="1"/>
  <c r="F32" i="3"/>
  <c r="H140" i="4"/>
  <c r="I409" i="4"/>
  <c r="B42" i="2" l="1"/>
  <c r="G32" i="3"/>
  <c r="H409" i="4"/>
  <c r="B41" i="2"/>
  <c r="G31" i="3"/>
  <c r="E42" i="2" l="1"/>
  <c r="E117" i="2"/>
  <c r="E167" i="2"/>
  <c r="I32" i="3"/>
  <c r="E41" i="2"/>
  <c r="E116" i="2"/>
  <c r="E165" i="2"/>
  <c r="I31" i="3"/>
  <c r="G116" i="2" l="1"/>
  <c r="G117" i="2"/>
  <c r="I27" i="1" l="1"/>
  <c r="I28" i="1"/>
  <c r="F28" i="3" l="1"/>
  <c r="G46" i="6"/>
  <c r="F29" i="3"/>
  <c r="G47" i="6"/>
  <c r="H47" i="6" s="1"/>
  <c r="I29" i="1"/>
  <c r="G48" i="6" l="1"/>
  <c r="H48" i="6" s="1"/>
  <c r="F30" i="3"/>
  <c r="K116" i="2"/>
  <c r="I48" i="1"/>
  <c r="B40" i="2"/>
  <c r="G29" i="3"/>
  <c r="H46" i="6"/>
  <c r="G67" i="6"/>
  <c r="B39" i="2"/>
  <c r="G28" i="3"/>
  <c r="F49" i="3"/>
  <c r="H67" i="6" l="1"/>
  <c r="B59" i="2"/>
  <c r="E15" i="5"/>
  <c r="E114" i="2"/>
  <c r="E39" i="2"/>
  <c r="I28" i="3"/>
  <c r="E158" i="2"/>
  <c r="I29" i="3"/>
  <c r="E115" i="2"/>
  <c r="E40" i="2"/>
  <c r="E168" i="2"/>
  <c r="G30" i="3"/>
  <c r="E134" i="2" l="1"/>
  <c r="G115" i="2"/>
  <c r="G114" i="2"/>
  <c r="F15" i="5"/>
  <c r="I30" i="3"/>
  <c r="E166" i="2"/>
  <c r="G49" i="3"/>
  <c r="E187" i="2" l="1"/>
  <c r="L116" i="2"/>
  <c r="E59" i="2"/>
  <c r="D10" i="2"/>
  <c r="I55" i="1" l="1"/>
  <c r="I459" i="1"/>
  <c r="K459" i="1" s="1"/>
  <c r="H370" i="4" s="1"/>
  <c r="I370" i="4" s="1"/>
  <c r="G74" i="6" l="1"/>
  <c r="F57" i="3"/>
  <c r="E25" i="5"/>
  <c r="I62" i="1"/>
  <c r="I64" i="1" s="1"/>
  <c r="I66" i="1" s="1"/>
  <c r="F201" i="2" s="1"/>
  <c r="E201" i="2" s="1"/>
  <c r="I58" i="1"/>
  <c r="I457" i="1"/>
  <c r="K457" i="1" s="1"/>
  <c r="H368" i="4" s="1"/>
  <c r="F25" i="5" l="1"/>
  <c r="F31" i="5" s="1"/>
  <c r="E31" i="5"/>
  <c r="H372" i="4"/>
  <c r="I368" i="4"/>
  <c r="I372" i="4" s="1"/>
  <c r="B65" i="2"/>
  <c r="G57" i="3"/>
  <c r="F64" i="3"/>
  <c r="F60" i="3"/>
  <c r="G77" i="6"/>
  <c r="H77" i="6" s="1"/>
  <c r="H74" i="6"/>
  <c r="H81" i="6" l="1"/>
  <c r="H83" i="6" s="1"/>
  <c r="H85" i="6" s="1"/>
  <c r="H87" i="6" s="1"/>
  <c r="G81" i="6"/>
  <c r="G83" i="6" s="1"/>
  <c r="G85" i="6" s="1"/>
  <c r="G87" i="6" s="1"/>
  <c r="B68" i="2"/>
  <c r="F66" i="3"/>
  <c r="I414" i="4"/>
  <c r="I417" i="4" s="1"/>
  <c r="I404" i="4"/>
  <c r="D14" i="2"/>
  <c r="E142" i="2"/>
  <c r="E194" i="2"/>
  <c r="H414" i="4"/>
  <c r="H417" i="4" s="1"/>
  <c r="H404" i="4"/>
  <c r="B66" i="2"/>
  <c r="G60" i="3"/>
  <c r="G64" i="3" l="1"/>
  <c r="G66" i="3" s="1"/>
  <c r="D15" i="2"/>
  <c r="E145" i="2"/>
  <c r="E149" i="2" s="1"/>
  <c r="E195" i="2"/>
  <c r="E203" i="2"/>
  <c r="I419" i="4"/>
  <c r="B71" i="2"/>
  <c r="F68" i="3"/>
  <c r="B73" i="2" s="1"/>
  <c r="H419" i="4"/>
  <c r="D18" i="2" l="1"/>
  <c r="G68" i="3"/>
  <c r="D20" i="2" s="1"/>
  <c r="E18" i="2" l="1"/>
  <c r="K17" i="1" l="1"/>
  <c r="K20" i="1" l="1"/>
  <c r="H17" i="3"/>
  <c r="K43" i="1" l="1"/>
  <c r="I17" i="3"/>
  <c r="C29" i="2"/>
  <c r="H20" i="3"/>
  <c r="K55" i="1"/>
  <c r="K58" i="1"/>
  <c r="K61" i="1"/>
  <c r="H63" i="3" s="1"/>
  <c r="H57" i="3" l="1"/>
  <c r="K62" i="1"/>
  <c r="C65" i="2"/>
  <c r="G103" i="2"/>
  <c r="I20" i="3"/>
  <c r="K48" i="1"/>
  <c r="K64" i="1" s="1"/>
  <c r="K66" i="1" s="1"/>
  <c r="H44" i="3"/>
  <c r="C66" i="2"/>
  <c r="H60" i="3"/>
  <c r="C31" i="2"/>
  <c r="C67" i="2"/>
  <c r="I63" i="3"/>
  <c r="C54" i="2" l="1"/>
  <c r="I44" i="3"/>
  <c r="H49" i="3"/>
  <c r="I60" i="3"/>
  <c r="G148" i="2"/>
  <c r="H64" i="3"/>
  <c r="C68" i="2" s="1"/>
  <c r="I57" i="3"/>
  <c r="G145" i="2" l="1"/>
  <c r="G142" i="2"/>
  <c r="I64" i="3"/>
  <c r="C59" i="2"/>
  <c r="H66" i="3"/>
  <c r="I49" i="3"/>
  <c r="G129" i="2"/>
  <c r="G134" i="2" s="1"/>
  <c r="C71" i="2" l="1"/>
  <c r="H68" i="3"/>
  <c r="I66" i="3"/>
  <c r="I68" i="3" s="1"/>
  <c r="G149" i="2"/>
</calcChain>
</file>

<file path=xl/comments1.xml><?xml version="1.0" encoding="utf-8"?>
<comments xmlns="http://schemas.openxmlformats.org/spreadsheetml/2006/main">
  <authors>
    <author>SCHWARML</author>
  </authors>
  <commentList>
    <comment ref="K71" authorId="0" shapeId="0">
      <text>
        <r>
          <rPr>
            <b/>
            <sz val="8"/>
            <color indexed="81"/>
            <rFont val="Tahoma"/>
            <family val="2"/>
          </rPr>
          <t>SCHWARML:</t>
        </r>
        <r>
          <rPr>
            <sz val="8"/>
            <color indexed="81"/>
            <rFont val="Tahoma"/>
            <family val="2"/>
          </rPr>
          <t xml:space="preserve">
These are debits to the revenue credit.  (A postivie # here means less revenue. )</t>
        </r>
      </text>
    </comment>
    <comment ref="N223" authorId="0" shapeId="0">
      <text>
        <r>
          <rPr>
            <b/>
            <sz val="8"/>
            <color indexed="81"/>
            <rFont val="Tahoma"/>
            <family val="2"/>
          </rPr>
          <t>SCHWARML:</t>
        </r>
        <r>
          <rPr>
            <sz val="8"/>
            <color indexed="81"/>
            <rFont val="Tahoma"/>
            <family val="2"/>
          </rPr>
          <t xml:space="preserve">
Was in Misc. for Base Year</t>
        </r>
      </text>
    </comment>
  </commentList>
</comments>
</file>

<file path=xl/sharedStrings.xml><?xml version="1.0" encoding="utf-8"?>
<sst xmlns="http://schemas.openxmlformats.org/spreadsheetml/2006/main" count="2406" uniqueCount="1009">
  <si>
    <t>Supporting</t>
  </si>
  <si>
    <t>Adjustments</t>
  </si>
  <si>
    <t>Line</t>
  </si>
  <si>
    <t>Exhibit</t>
  </si>
  <si>
    <t>Number</t>
  </si>
  <si>
    <t>Description</t>
  </si>
  <si>
    <t>Reference</t>
  </si>
  <si>
    <t>Present Rates</t>
  </si>
  <si>
    <t>Operating Revenues</t>
  </si>
  <si>
    <t>Operating Expense</t>
  </si>
  <si>
    <t>Operation and Maintenance:</t>
  </si>
  <si>
    <t>Purchased Water</t>
  </si>
  <si>
    <t>Chemicals</t>
  </si>
  <si>
    <t>Waste Disposal</t>
  </si>
  <si>
    <t>Support Services</t>
  </si>
  <si>
    <t>Group Insurance</t>
  </si>
  <si>
    <t>Regulatory Expense</t>
  </si>
  <si>
    <t>Insurance Other Than Group</t>
  </si>
  <si>
    <t>Rents</t>
  </si>
  <si>
    <t>Amortization</t>
  </si>
  <si>
    <t>Water Revenues</t>
  </si>
  <si>
    <t>Other Revenues</t>
  </si>
  <si>
    <t>Fuel &amp; Power</t>
  </si>
  <si>
    <t>Salaries and Wages</t>
  </si>
  <si>
    <t>Pension</t>
  </si>
  <si>
    <t>Other Benefits</t>
  </si>
  <si>
    <t>Contract Services</t>
  </si>
  <si>
    <t>Building Maintenance &amp; Services</t>
  </si>
  <si>
    <t>Telecommunications</t>
  </si>
  <si>
    <t>Postage, Printing, &amp; Stationary</t>
  </si>
  <si>
    <t>Advertising &amp; Marketing</t>
  </si>
  <si>
    <t>Employee Related Expense</t>
  </si>
  <si>
    <t>Miscellaneous Expense</t>
  </si>
  <si>
    <t>Transportation</t>
  </si>
  <si>
    <t>Uncollectible Accounts</t>
  </si>
  <si>
    <t>Other Customer Accounting</t>
  </si>
  <si>
    <t>Maintenance Supplies &amp; Services</t>
  </si>
  <si>
    <t>Base Period</t>
  </si>
  <si>
    <t>12 Months Ended</t>
  </si>
  <si>
    <t>Forecast Year</t>
  </si>
  <si>
    <t>at</t>
  </si>
  <si>
    <t>Proposed Rates</t>
  </si>
  <si>
    <t>for</t>
  </si>
  <si>
    <t>Adjustment</t>
  </si>
  <si>
    <t>for Forecast at</t>
  </si>
  <si>
    <t>Link In</t>
  </si>
  <si>
    <t>Other Operating Expenses</t>
  </si>
  <si>
    <t>Total Revenues (Sum Lines 2-3)</t>
  </si>
  <si>
    <t>Total Operation and Maintenance Expense (Sum of Lines 8-31):</t>
  </si>
  <si>
    <t>Total Other Operating Expense (Sum of Lines 36 - 39)</t>
  </si>
  <si>
    <t>Total Operating Expenses (Line 32 + Lines 40):</t>
  </si>
  <si>
    <t>Utility Operating Income (Line 4 - Line 42):</t>
  </si>
  <si>
    <t>Present Rate Utility Operating Income:</t>
  </si>
  <si>
    <t>Operating Revenue at Present Rates:</t>
  </si>
  <si>
    <t>Less: Deductions:</t>
  </si>
  <si>
    <t>Operating and Maintenance:</t>
  </si>
  <si>
    <t>Depreciation:</t>
  </si>
  <si>
    <t>State Income Taxes:</t>
  </si>
  <si>
    <t>Federal Income Taxes:</t>
  </si>
  <si>
    <t>Total Deductions:</t>
  </si>
  <si>
    <t>Pro Forma Present Rate Utility Operating Income:</t>
  </si>
  <si>
    <t>At Present Rates</t>
  </si>
  <si>
    <t>Schedule</t>
  </si>
  <si>
    <t>Exhibit Reference</t>
  </si>
  <si>
    <t>Depreciation</t>
  </si>
  <si>
    <t>Removal costs</t>
  </si>
  <si>
    <t>General taxes</t>
  </si>
  <si>
    <t>Total Operation and Maintenance Expense (Total of Lines 7-31):</t>
  </si>
  <si>
    <t>AFUDC</t>
  </si>
  <si>
    <t>State Income Tax</t>
  </si>
  <si>
    <t>Federal Tax</t>
  </si>
  <si>
    <t>Total Operation and Maintenance Expense (Sum of Lines 9-32):</t>
  </si>
  <si>
    <t>Utility Operating Income (Line 5 - Line 44):</t>
  </si>
  <si>
    <t>Total Operating Revenues</t>
  </si>
  <si>
    <t>Link Out- Info Leaving this File</t>
  </si>
  <si>
    <t>Forecast Period</t>
  </si>
  <si>
    <t>Account</t>
  </si>
  <si>
    <t>SAP GL</t>
  </si>
  <si>
    <t>NARUC</t>
  </si>
  <si>
    <t>Total:</t>
  </si>
  <si>
    <t>Total</t>
  </si>
  <si>
    <t>Base Year</t>
  </si>
  <si>
    <t>Forecast Adjustment</t>
  </si>
  <si>
    <t>NS OT Cap Credits</t>
  </si>
  <si>
    <t>Forecast Amount</t>
  </si>
  <si>
    <t>Major</t>
  </si>
  <si>
    <t>Other Expenses</t>
  </si>
  <si>
    <t>Total Other Expense (Sum of Lines 36 -41)</t>
  </si>
  <si>
    <t>Total Expenses (Line 33 + Lines 42):</t>
  </si>
  <si>
    <t>Major NARUC</t>
  </si>
  <si>
    <t>Account Group</t>
  </si>
  <si>
    <t>Operating Expenses</t>
  </si>
  <si>
    <t xml:space="preserve">Supporting </t>
  </si>
  <si>
    <t>Schedule Information</t>
  </si>
  <si>
    <t>See D-2</t>
  </si>
  <si>
    <t>Depreciation Expense</t>
  </si>
  <si>
    <t>Amortization Expense</t>
  </si>
  <si>
    <t>Amortization of Utility Plant Acquisition Adjustments</t>
  </si>
  <si>
    <t>Taxes Other Than Income</t>
  </si>
  <si>
    <t>Income Taxes (Current, Utility Operating Income)</t>
  </si>
  <si>
    <t xml:space="preserve">Provision for Deferred Income Taxes </t>
  </si>
  <si>
    <t>Investment Tax Credits</t>
  </si>
  <si>
    <t>(Adjustment for Forecast Includes AFUDC, from Account Group 420, per Prior Orders re: inclusion of CWIP in Rate Base)</t>
  </si>
  <si>
    <t>Utility Operating Income</t>
  </si>
  <si>
    <t>Current State Income Tax</t>
  </si>
  <si>
    <t>Deferred State Income Tax</t>
  </si>
  <si>
    <t>Current Federal Income Tax</t>
  </si>
  <si>
    <t>Deferred Federal Income Tax</t>
  </si>
  <si>
    <t>INCOME STATEMENT BY ACCOUNT LINKIN (C-2)</t>
  </si>
  <si>
    <t>INCOME STATEMTN HIGH LEVEL LINK-IN (SCHEDULE C-1)</t>
  </si>
  <si>
    <t>General Taxes</t>
  </si>
  <si>
    <t>State Income Taxes</t>
  </si>
  <si>
    <t>Federal Income Taxes</t>
  </si>
  <si>
    <t>Investment Tax Credits:</t>
  </si>
  <si>
    <t>Check</t>
  </si>
  <si>
    <t>Operating Revenue Exclusive of AFUDC</t>
  </si>
  <si>
    <t>Amortization of UPAA</t>
  </si>
  <si>
    <t>Notes</t>
  </si>
  <si>
    <t>to Add</t>
  </si>
  <si>
    <t>Account to Add</t>
  </si>
  <si>
    <t>Descrip</t>
  </si>
  <si>
    <t>Base Year $</t>
  </si>
  <si>
    <t>Forecaste Yr $</t>
  </si>
  <si>
    <t>Allocated</t>
  </si>
  <si>
    <t xml:space="preserve">Regular Labor Cap Credit </t>
  </si>
  <si>
    <t xml:space="preserve">Forecast at </t>
  </si>
  <si>
    <t>Link Out for Rev Requirement</t>
  </si>
  <si>
    <t>Link Out for PSC Fee</t>
  </si>
  <si>
    <t>Link Out for Base File / Gannett</t>
  </si>
  <si>
    <t>Link Out for Income Tax</t>
  </si>
  <si>
    <t>Linkout for Reconciling Items - Income Tax</t>
  </si>
  <si>
    <t>Property Tax</t>
  </si>
  <si>
    <t>Payroll Taxes</t>
  </si>
  <si>
    <t xml:space="preserve">Reg Assessment Fees </t>
  </si>
  <si>
    <t>Allocation</t>
  </si>
  <si>
    <t>Ratio</t>
  </si>
  <si>
    <t>Adjustment $</t>
  </si>
  <si>
    <t>Allocated Forecast Total</t>
  </si>
  <si>
    <t>Allocated Adjustment Total</t>
  </si>
  <si>
    <t>Allocatd LTIP Gross</t>
  </si>
  <si>
    <t>`</t>
  </si>
  <si>
    <t>Allocated Adjustment</t>
  </si>
  <si>
    <t>at Present Rates</t>
  </si>
  <si>
    <t>Meals Non-Deductible</t>
  </si>
  <si>
    <t>Meals Deductible</t>
  </si>
  <si>
    <t>Book Depreciation Life</t>
  </si>
  <si>
    <t xml:space="preserve">Book Depreciation COR </t>
  </si>
  <si>
    <t>Book Depreciation COR CIAC Amort</t>
  </si>
  <si>
    <t>Book Depreciation Life CIAC Amort</t>
  </si>
  <si>
    <t>Deferred Maintenance</t>
  </si>
  <si>
    <t>Description of Adjustment</t>
  </si>
  <si>
    <t>Adjustment Explanations</t>
  </si>
  <si>
    <t>Residential Sales</t>
  </si>
  <si>
    <t>Commercial Sales</t>
  </si>
  <si>
    <t>Industrial Sales</t>
  </si>
  <si>
    <t xml:space="preserve">Private Fire </t>
  </si>
  <si>
    <t>Public Fire</t>
  </si>
  <si>
    <t>Public Authority Sales</t>
  </si>
  <si>
    <t>Sale for Resale</t>
  </si>
  <si>
    <t>Miscellaneous Sales</t>
  </si>
  <si>
    <t>Other Water Revenues</t>
  </si>
  <si>
    <t>OthRev-Late Pymt Fee</t>
  </si>
  <si>
    <t>OthRev-Rent</t>
  </si>
  <si>
    <t>OthRev-Rent I/C</t>
  </si>
  <si>
    <t>OthRev-CFO</t>
  </si>
  <si>
    <t>OthRev-NSF Ck Chrg</t>
  </si>
  <si>
    <t>OthRev-Appl/InitFee</t>
  </si>
  <si>
    <t>OthRev-Usage Data</t>
  </si>
  <si>
    <t>OthRev-Reconnct Fee</t>
  </si>
  <si>
    <t>OthRev-Misc Svc</t>
  </si>
  <si>
    <t>OthRev WW-Misc Svc</t>
  </si>
  <si>
    <t>Workpaper</t>
  </si>
  <si>
    <t xml:space="preserve">To adjust Other Revenue-Rent I/C for the forecast period. </t>
  </si>
  <si>
    <t xml:space="preserve">To adjust Other Revenue-CFO for the forecast period. </t>
  </si>
  <si>
    <t xml:space="preserve">To adjust Returned Check Charges for the forecast period. </t>
  </si>
  <si>
    <t xml:space="preserve">To adjust Application and Initiation Fees for the forecast period. </t>
  </si>
  <si>
    <t xml:space="preserve">To adjust Late Payment Fees for the forecast period. </t>
  </si>
  <si>
    <t xml:space="preserve">To adjust Usage Data for the forecast period. </t>
  </si>
  <si>
    <t xml:space="preserve">To adjust Reconnect Fees for the forecast period. </t>
  </si>
  <si>
    <t xml:space="preserve">To adjust Miscellaneous Service for the forecast period. </t>
  </si>
  <si>
    <t xml:space="preserve">To adjust Waster Water Miscellaneous Service for the forecast period. </t>
  </si>
  <si>
    <t>Amortization of Property Losses</t>
  </si>
  <si>
    <t>Allocate</t>
  </si>
  <si>
    <t>Grouping</t>
  </si>
  <si>
    <t>Financial Statement</t>
  </si>
  <si>
    <t>Breakdown by Major Account Group &amp; Individual Account</t>
  </si>
  <si>
    <t>406 &amp; 407</t>
  </si>
  <si>
    <t>Operating Income</t>
  </si>
  <si>
    <t>Operating Income = Account Groups 400+420-401-403-406-407-408-409-410-412</t>
  </si>
  <si>
    <t>Adjustment to Reflect AFUDC for the Forecast Year</t>
  </si>
  <si>
    <t>Supporting Schedule for Jurisdictional Operating Income Summary</t>
  </si>
  <si>
    <t>Summary of Jurisdictional Adjustments to Operating Income by Major Account</t>
  </si>
  <si>
    <t>Supporting Schedule for Individual Adjustments to Operating Income</t>
  </si>
  <si>
    <t>Adjustment reflects costs forecasted through the budget process, including allowances for tuition assitance, training, drug screenings, health &amp; safety incentives, and biological exposure vaccinations.</t>
  </si>
  <si>
    <t>Exhibit 37, Schedule C-2</t>
  </si>
  <si>
    <t>Exhibit 37, Schedule C-1</t>
  </si>
  <si>
    <t>Exhibit 37, Schedule D-1</t>
  </si>
  <si>
    <t>Exhibit 37, Schedule D-2</t>
  </si>
  <si>
    <t>Exh 37 C-2</t>
  </si>
  <si>
    <t>Forecast</t>
  </si>
  <si>
    <t xml:space="preserve">Forecast </t>
  </si>
  <si>
    <t>Workpaper Location</t>
  </si>
  <si>
    <t>WP Excel</t>
  </si>
  <si>
    <t>Lcoation</t>
  </si>
  <si>
    <t>Excel Location</t>
  </si>
  <si>
    <t>No.</t>
  </si>
  <si>
    <t>400 (and 420)</t>
  </si>
  <si>
    <t>Supporting Schedule for Jurisdictional Factors</t>
  </si>
  <si>
    <t>Exh 37 C-3</t>
  </si>
  <si>
    <t>#</t>
  </si>
  <si>
    <t>Total Water , Other &amp; AFUDC Revenues (Sum Lines 3-23)</t>
  </si>
  <si>
    <t xml:space="preserve">Work </t>
  </si>
  <si>
    <t>Paper #</t>
  </si>
  <si>
    <t xml:space="preserve">Sum AFUDC </t>
  </si>
  <si>
    <t>Sum Amortization of UPAA</t>
  </si>
  <si>
    <t>Sum Current Income Taxes</t>
  </si>
  <si>
    <t>Sum Deferred Tax</t>
  </si>
  <si>
    <t>Operating Income Summary</t>
  </si>
  <si>
    <t>Sum Operating Revenues</t>
  </si>
  <si>
    <t>Sum Operating Expenses</t>
  </si>
  <si>
    <t>Sum Depreciation Expense</t>
  </si>
  <si>
    <t>Sum Amortization Expense</t>
  </si>
  <si>
    <t>Sum Taxes Other Than income</t>
  </si>
  <si>
    <t>Sum Investment Tax Credits</t>
  </si>
  <si>
    <t>NARUC Group</t>
  </si>
  <si>
    <t>Utility Operating Income (Line 24 - Line 69):</t>
  </si>
  <si>
    <t>Total O &amp; M Expense (Sum of Lines 28 through 51):</t>
  </si>
  <si>
    <t>Total Expenses (Line 52 + Lines 67):</t>
  </si>
  <si>
    <t>Total Other Expense (Sum of Lines 55  through 66)</t>
  </si>
  <si>
    <t>Ended</t>
  </si>
  <si>
    <t>Rates</t>
  </si>
  <si>
    <t>Total O&amp;M Expenses (Sum of Lines 9-32):</t>
  </si>
  <si>
    <t>O&amp;M:</t>
  </si>
  <si>
    <t>Group</t>
  </si>
  <si>
    <t>Acct.</t>
  </si>
  <si>
    <t>Base</t>
  </si>
  <si>
    <t>Period</t>
  </si>
  <si>
    <t>at Present</t>
  </si>
  <si>
    <t>for Forecast</t>
  </si>
  <si>
    <t>At Present</t>
  </si>
  <si>
    <t>Proposed</t>
  </si>
  <si>
    <t>Year at</t>
  </si>
  <si>
    <t>Exhibit 37, Schedule D-3</t>
  </si>
  <si>
    <t>Forecasted expenses were deducted from operating revenues to arrive at pre-tax income.  From this number statutory add backs in the form of permanent differences, and deductions in the form of temporary differences,were made to arrive at the taxable income.  These statutory adjustments are shown as reconciling items.</t>
  </si>
  <si>
    <t>Consistent with prior rate cases, the Company used SFAS 109 in recording deferred income taxes.  The sum of deferred taxes also includes amortization of deferred regulatory tax assets and liabilities.  Deferred income tax provision is shown in total and also recognizes the regulatory assets and liabilities that will be recovered in rates in future years, consistent with SFAS 109.</t>
  </si>
  <si>
    <t>Amortization of deferred investment tax credits (ITCs) includes amortization of the 3%, 4%, and 10% ITC amounts.</t>
  </si>
  <si>
    <t>Acct. Group</t>
  </si>
  <si>
    <t>Adjust for Forecast</t>
  </si>
  <si>
    <t>96 NARUC</t>
  </si>
  <si>
    <t>Forecast at Present Rates</t>
  </si>
  <si>
    <t>Forecast Year at Present</t>
  </si>
  <si>
    <r>
      <t xml:space="preserve">Data: </t>
    </r>
    <r>
      <rPr>
        <u/>
        <sz val="10"/>
        <color indexed="8"/>
        <rFont val="Calibri"/>
        <family val="2"/>
        <scheme val="minor"/>
      </rPr>
      <t xml:space="preserve">X </t>
    </r>
    <r>
      <rPr>
        <sz val="10"/>
        <color indexed="8"/>
        <rFont val="Calibri"/>
        <family val="2"/>
        <scheme val="minor"/>
      </rPr>
      <t xml:space="preserve">Base Period  </t>
    </r>
    <r>
      <rPr>
        <u/>
        <sz val="10"/>
        <color indexed="8"/>
        <rFont val="Calibri"/>
        <family val="2"/>
      </rPr>
      <t xml:space="preserve">X </t>
    </r>
    <r>
      <rPr>
        <sz val="10"/>
        <color indexed="8"/>
        <rFont val="Calibri"/>
        <family val="2"/>
        <scheme val="minor"/>
      </rPr>
      <t>Forecast Period</t>
    </r>
  </si>
  <si>
    <r>
      <t xml:space="preserve">Version: </t>
    </r>
    <r>
      <rPr>
        <u/>
        <sz val="10"/>
        <rFont val="Calibri"/>
        <family val="2"/>
      </rPr>
      <t>X</t>
    </r>
    <r>
      <rPr>
        <sz val="10"/>
        <rFont val="Calibri"/>
        <family val="2"/>
        <scheme val="minor"/>
      </rPr>
      <t xml:space="preserve"> Original _Updated _Revised</t>
    </r>
  </si>
  <si>
    <t>Jurisdictional Operating Income Summary for the Base and Forecasted Periods</t>
  </si>
  <si>
    <t>Breakdown by Major Account Group</t>
  </si>
  <si>
    <t>Forecast Year at</t>
  </si>
  <si>
    <t>Jurisdictional Factors are not applicable to Kentucky American Water Company in this proceeding.</t>
  </si>
  <si>
    <r>
      <t xml:space="preserve">Data: </t>
    </r>
    <r>
      <rPr>
        <u/>
        <sz val="11"/>
        <color indexed="8"/>
        <rFont val="Calibri"/>
        <family val="2"/>
        <scheme val="minor"/>
      </rPr>
      <t xml:space="preserve">X </t>
    </r>
    <r>
      <rPr>
        <sz val="11"/>
        <color indexed="8"/>
        <rFont val="Calibri"/>
        <family val="2"/>
        <scheme val="minor"/>
      </rPr>
      <t xml:space="preserve">Base Period  </t>
    </r>
    <r>
      <rPr>
        <u/>
        <sz val="11"/>
        <color indexed="8"/>
        <rFont val="Calibri"/>
        <family val="2"/>
        <scheme val="minor"/>
      </rPr>
      <t xml:space="preserve">X </t>
    </r>
    <r>
      <rPr>
        <sz val="11"/>
        <color indexed="8"/>
        <rFont val="Calibri"/>
        <family val="2"/>
        <scheme val="minor"/>
      </rPr>
      <t>Forecast Period</t>
    </r>
  </si>
  <si>
    <r>
      <t xml:space="preserve">Version: </t>
    </r>
    <r>
      <rPr>
        <u/>
        <sz val="11"/>
        <rFont val="Calibri"/>
        <family val="2"/>
        <scheme val="minor"/>
      </rPr>
      <t>X</t>
    </r>
    <r>
      <rPr>
        <sz val="11"/>
        <rFont val="Calibri"/>
        <family val="2"/>
        <scheme val="minor"/>
      </rPr>
      <t xml:space="preserve"> Original _Updated _Revised</t>
    </r>
  </si>
  <si>
    <t xml:space="preserve">Allocated OT Labor Gross Forecast </t>
  </si>
  <si>
    <t>Acct Description</t>
  </si>
  <si>
    <t>Water revenues</t>
  </si>
  <si>
    <t>P02-P09 Total</t>
  </si>
  <si>
    <r>
      <t xml:space="preserve">Data: </t>
    </r>
    <r>
      <rPr>
        <u/>
        <sz val="11"/>
        <color indexed="8"/>
        <rFont val="Calibri"/>
        <family val="2"/>
        <scheme val="minor"/>
      </rPr>
      <t xml:space="preserve">X </t>
    </r>
    <r>
      <rPr>
        <sz val="11"/>
        <color indexed="8"/>
        <rFont val="Calibri"/>
        <family val="2"/>
        <scheme val="minor"/>
      </rPr>
      <t xml:space="preserve">Base Period  </t>
    </r>
    <r>
      <rPr>
        <u/>
        <sz val="11"/>
        <color indexed="8"/>
        <rFont val="Calibri"/>
        <family val="2"/>
      </rPr>
      <t xml:space="preserve">X </t>
    </r>
    <r>
      <rPr>
        <sz val="11"/>
        <color indexed="8"/>
        <rFont val="Calibri"/>
        <family val="2"/>
        <scheme val="minor"/>
      </rPr>
      <t>Forecast Period</t>
    </r>
  </si>
  <si>
    <r>
      <t xml:space="preserve">Version: </t>
    </r>
    <r>
      <rPr>
        <u/>
        <sz val="11"/>
        <rFont val="Calibri"/>
        <family val="2"/>
      </rPr>
      <t>X</t>
    </r>
    <r>
      <rPr>
        <sz val="11"/>
        <rFont val="Calibri"/>
        <family val="2"/>
        <scheme val="minor"/>
      </rPr>
      <t xml:space="preserve"> Original _Updated _Revised</t>
    </r>
  </si>
  <si>
    <t xml:space="preserve">Requesting $0 in case.  </t>
  </si>
  <si>
    <t>Office Supplies &amp; Services</t>
  </si>
  <si>
    <t>Linkout for Working Capital</t>
  </si>
  <si>
    <t>Support Services (Service Co)</t>
  </si>
  <si>
    <t>OPEB</t>
  </si>
  <si>
    <t>Amortization (Def Maint)</t>
  </si>
  <si>
    <t>Other Operating Expense:</t>
  </si>
  <si>
    <t>Total Other Operating Expense:</t>
  </si>
  <si>
    <t>Total Operation and Maintenance Expense</t>
  </si>
  <si>
    <t>Depreciation &amp; Amortization</t>
  </si>
  <si>
    <t>Property Taxes</t>
  </si>
  <si>
    <t>Utility Tax</t>
  </si>
  <si>
    <t>Income Taxes - Current - SIT</t>
  </si>
  <si>
    <t>Deferred Income Taxes</t>
  </si>
  <si>
    <t>Interest Expense - Long Term Debt</t>
  </si>
  <si>
    <t>Interest Expense - Short Term Debt</t>
  </si>
  <si>
    <t>Preferred Dividends</t>
  </si>
  <si>
    <t>Net Income</t>
  </si>
  <si>
    <t>Net Operating Funds</t>
  </si>
  <si>
    <t>Income Taxes - Current - FIT</t>
  </si>
  <si>
    <t>Amortization of Debt Expense</t>
  </si>
  <si>
    <t>Company Title:</t>
  </si>
  <si>
    <t>Company:</t>
  </si>
  <si>
    <t>PSC Case Number:</t>
  </si>
  <si>
    <t>Base Year:</t>
  </si>
  <si>
    <t>Forecasted Test Year:</t>
  </si>
  <si>
    <t>True-up Date</t>
  </si>
  <si>
    <t>Line #</t>
  </si>
  <si>
    <t>Line Description</t>
  </si>
  <si>
    <t>Account Description</t>
  </si>
  <si>
    <t>Amount</t>
  </si>
  <si>
    <t>Other Water Revenue</t>
  </si>
  <si>
    <t>Depreciation - Net of CIAC Amort</t>
  </si>
  <si>
    <t xml:space="preserve">To adjust Other Revenue-Rent for the forecast period. </t>
  </si>
  <si>
    <t>P02</t>
  </si>
  <si>
    <t>Water revenues - residential</t>
  </si>
  <si>
    <t>Res Sales Billed</t>
  </si>
  <si>
    <t>461.1</t>
  </si>
  <si>
    <t>ResSls Billed Surch</t>
  </si>
  <si>
    <t>Res Sales Unbilled</t>
  </si>
  <si>
    <t>P03</t>
  </si>
  <si>
    <t>Water revenues - commercial</t>
  </si>
  <si>
    <t>Com Sales Billed</t>
  </si>
  <si>
    <t>461.2</t>
  </si>
  <si>
    <t>Com Sales Unbilled</t>
  </si>
  <si>
    <t>P04</t>
  </si>
  <si>
    <t>Water revenues - industrial</t>
  </si>
  <si>
    <t>Ind Sales Billed</t>
  </si>
  <si>
    <t>461.3</t>
  </si>
  <si>
    <t>Ind Sales Unbilled</t>
  </si>
  <si>
    <t>P05</t>
  </si>
  <si>
    <t>Water revenues - public fire</t>
  </si>
  <si>
    <t>Publ Fire Billed</t>
  </si>
  <si>
    <t>462.1</t>
  </si>
  <si>
    <t>P06</t>
  </si>
  <si>
    <t>Water revenues - private fire</t>
  </si>
  <si>
    <t>Priv Fire Billed</t>
  </si>
  <si>
    <t>462.2</t>
  </si>
  <si>
    <t>Priv Fire Unbilled</t>
  </si>
  <si>
    <t>P07</t>
  </si>
  <si>
    <t>Water revenues - public authority</t>
  </si>
  <si>
    <t>Publ Auth Billed</t>
  </si>
  <si>
    <t>461.4</t>
  </si>
  <si>
    <t>Publ Auth Unbilled</t>
  </si>
  <si>
    <t>P08</t>
  </si>
  <si>
    <t>Water revenues - sales for resale</t>
  </si>
  <si>
    <t>Sls/Rsle Billed</t>
  </si>
  <si>
    <t>466.</t>
  </si>
  <si>
    <t>Sls/Rsle Billed I/C</t>
  </si>
  <si>
    <t>467.</t>
  </si>
  <si>
    <t>SalesforRsle Unbilld</t>
  </si>
  <si>
    <t>P09</t>
  </si>
  <si>
    <t>Water revenues - other</t>
  </si>
  <si>
    <t>Misc Sales Billed</t>
  </si>
  <si>
    <t>474.</t>
  </si>
  <si>
    <t>Misc Sales Unbilled</t>
  </si>
  <si>
    <t>P10</t>
  </si>
  <si>
    <t>Sewer revenues</t>
  </si>
  <si>
    <t>Dom WW Svc Billed</t>
  </si>
  <si>
    <t>522.1</t>
  </si>
  <si>
    <t>Dom WW Svc Unbilled</t>
  </si>
  <si>
    <t>Com WW Svc Billed</t>
  </si>
  <si>
    <t>522.2</t>
  </si>
  <si>
    <t>Com WW Svc Unbilled</t>
  </si>
  <si>
    <t>Ind WW Svc Billed</t>
  </si>
  <si>
    <t>522.3</t>
  </si>
  <si>
    <t>Ind WW Svc Unbilled</t>
  </si>
  <si>
    <t>PubAuth WW Billed</t>
  </si>
  <si>
    <t>522.4</t>
  </si>
  <si>
    <t>PubAuth WW Unbilled</t>
  </si>
  <si>
    <t>P10 Total</t>
  </si>
  <si>
    <t>P11</t>
  </si>
  <si>
    <t>Other revenues</t>
  </si>
  <si>
    <t>470.</t>
  </si>
  <si>
    <t>472.</t>
  </si>
  <si>
    <t>473.</t>
  </si>
  <si>
    <t>471.</t>
  </si>
  <si>
    <t>OthRev-Frozen Mtr</t>
  </si>
  <si>
    <t>536.</t>
  </si>
  <si>
    <t>P11 Total</t>
  </si>
  <si>
    <t>P13</t>
  </si>
  <si>
    <t>Purchased water</t>
  </si>
  <si>
    <t>610.1</t>
  </si>
  <si>
    <t>Purchased Water I/C</t>
  </si>
  <si>
    <t>P13 Total</t>
  </si>
  <si>
    <t>P14</t>
  </si>
  <si>
    <t>Fuel and power</t>
  </si>
  <si>
    <t>Purchased Power</t>
  </si>
  <si>
    <t>615.8</t>
  </si>
  <si>
    <t>Purchased Power SS</t>
  </si>
  <si>
    <t>615.1</t>
  </si>
  <si>
    <t>Purchased Power P</t>
  </si>
  <si>
    <t>Purchased Power WT</t>
  </si>
  <si>
    <t>615.3</t>
  </si>
  <si>
    <t>Purchased Power TD</t>
  </si>
  <si>
    <t>615.5</t>
  </si>
  <si>
    <t>Fuel for Power Prod</t>
  </si>
  <si>
    <t>616.1</t>
  </si>
  <si>
    <t>P14 Total</t>
  </si>
  <si>
    <t>P15</t>
  </si>
  <si>
    <t>618.3</t>
  </si>
  <si>
    <t>P15 Total</t>
  </si>
  <si>
    <t>P16</t>
  </si>
  <si>
    <t>Waste disposal</t>
  </si>
  <si>
    <t>675.3</t>
  </si>
  <si>
    <t>Amort Waste Disposal</t>
  </si>
  <si>
    <t>P16 Total</t>
  </si>
  <si>
    <t>P17</t>
  </si>
  <si>
    <t>Salaries and wages</t>
  </si>
  <si>
    <t>Labor Expense</t>
  </si>
  <si>
    <t>601.8</t>
  </si>
  <si>
    <t>Labor ExpenseAccrual</t>
  </si>
  <si>
    <t>Labor Oper P PwrProd</t>
  </si>
  <si>
    <t>601.1</t>
  </si>
  <si>
    <t>Labor Oper WT</t>
  </si>
  <si>
    <t>601.3</t>
  </si>
  <si>
    <t>Labor Oper WT SupEng</t>
  </si>
  <si>
    <t>Labor Oper TD</t>
  </si>
  <si>
    <t>601.5</t>
  </si>
  <si>
    <t>Labor Oper TD SupEng</t>
  </si>
  <si>
    <t>Labor Oper TD Lines</t>
  </si>
  <si>
    <t>Labor Oper TD Meter</t>
  </si>
  <si>
    <t>Labor Oper CA</t>
  </si>
  <si>
    <t>601.7</t>
  </si>
  <si>
    <t>Labor Oper CA MtrRd</t>
  </si>
  <si>
    <t>Labor Oper CA CstRec</t>
  </si>
  <si>
    <t>Labor Oper CA CstSrv</t>
  </si>
  <si>
    <t>Labor Oper AG</t>
  </si>
  <si>
    <t>601.2</t>
  </si>
  <si>
    <t>Labor Maint WT</t>
  </si>
  <si>
    <t>601.4</t>
  </si>
  <si>
    <t>Labor Maint TD</t>
  </si>
  <si>
    <t>601.6</t>
  </si>
  <si>
    <t>Labor Mnt TD Str&amp;Imp</t>
  </si>
  <si>
    <t>Labor Mnt TD Mains</t>
  </si>
  <si>
    <t>Labor Mnt TD FireMn</t>
  </si>
  <si>
    <t>Labor Mnt TD Service</t>
  </si>
  <si>
    <t>Labor Mnt TD Meter</t>
  </si>
  <si>
    <t>Labor Mnt TD Hydrant</t>
  </si>
  <si>
    <t>Labor Cap Credits</t>
  </si>
  <si>
    <t>Labor NS OT -Natural</t>
  </si>
  <si>
    <t>LaborOperNS OT P PP</t>
  </si>
  <si>
    <t>LaborOper NS OT WT</t>
  </si>
  <si>
    <t>LaborOper NS OT TD</t>
  </si>
  <si>
    <t>LaborOperNS OT TD SE</t>
  </si>
  <si>
    <t>LaborOperNS OT TD Ln</t>
  </si>
  <si>
    <t>LaborOperNS OT TD Mt</t>
  </si>
  <si>
    <t>LaborOper NS OT CA</t>
  </si>
  <si>
    <t>LaborOperNS OT CA MR</t>
  </si>
  <si>
    <t>LaborOperNS OT CA CS</t>
  </si>
  <si>
    <t>LaborOper NS OT AG</t>
  </si>
  <si>
    <t>LaborMaintNSOT P PP</t>
  </si>
  <si>
    <t>LaborMaint NS OT WT</t>
  </si>
  <si>
    <t>LaborMaint NS OT TD</t>
  </si>
  <si>
    <t>LaborMaintNSOT TD Mn</t>
  </si>
  <si>
    <t>LaborMaintNSOT TD Sv</t>
  </si>
  <si>
    <t>LaborMaintNSOT TD Mt</t>
  </si>
  <si>
    <t>LaborMaintNSOT TD Hy</t>
  </si>
  <si>
    <t>LaborNSOT CapCredits</t>
  </si>
  <si>
    <t>Labor OT - Natural</t>
  </si>
  <si>
    <t>LaborOper OT WT</t>
  </si>
  <si>
    <t>Annual Incent Plan</t>
  </si>
  <si>
    <t>Comp Exp-Options</t>
  </si>
  <si>
    <t>Comp Exp-RSU's</t>
  </si>
  <si>
    <t>Severance</t>
  </si>
  <si>
    <t>P17 Total</t>
  </si>
  <si>
    <t>P18</t>
  </si>
  <si>
    <t>Pension expense</t>
  </si>
  <si>
    <t>Pension Expense</t>
  </si>
  <si>
    <t>604.8</t>
  </si>
  <si>
    <t>Pension Cap Credits</t>
  </si>
  <si>
    <t>P18 Total</t>
  </si>
  <si>
    <t>P19</t>
  </si>
  <si>
    <t>Group insurance expense</t>
  </si>
  <si>
    <t>PBOP Expense</t>
  </si>
  <si>
    <t>PBOP Cap Credits</t>
  </si>
  <si>
    <t>Group Insur Expense</t>
  </si>
  <si>
    <t>Group Ins Cap Credts</t>
  </si>
  <si>
    <t>P19 Total</t>
  </si>
  <si>
    <t>P20</t>
  </si>
  <si>
    <t>Other benefits</t>
  </si>
  <si>
    <t>401k Expense</t>
  </si>
  <si>
    <t>401k Exp Cap Credits</t>
  </si>
  <si>
    <t>DCP Expense</t>
  </si>
  <si>
    <t>DCP Exp Cap Credits</t>
  </si>
  <si>
    <t>ESPP Expense</t>
  </si>
  <si>
    <t>Retiree Medical Exp</t>
  </si>
  <si>
    <t>Retiree Med Cap Cr</t>
  </si>
  <si>
    <t>Other Welfare</t>
  </si>
  <si>
    <t>Other Welfare WT</t>
  </si>
  <si>
    <t>604.3</t>
  </si>
  <si>
    <t>Other Welfare TD</t>
  </si>
  <si>
    <t>604.5</t>
  </si>
  <si>
    <t>Other Welfare CA</t>
  </si>
  <si>
    <t>604.7</t>
  </si>
  <si>
    <t>Other Welfare AG</t>
  </si>
  <si>
    <t>Employee Awards</t>
  </si>
  <si>
    <t>Emp Physical Exams</t>
  </si>
  <si>
    <t>Safety Incent Awards</t>
  </si>
  <si>
    <t>Tuition Aid</t>
  </si>
  <si>
    <t>Training</t>
  </si>
  <si>
    <t>Referral Bonus</t>
  </si>
  <si>
    <t>P20 Total</t>
  </si>
  <si>
    <t>P21</t>
  </si>
  <si>
    <t>Service Company Costs</t>
  </si>
  <si>
    <t>AWWSC Labor OPEX</t>
  </si>
  <si>
    <t>634.8</t>
  </si>
  <si>
    <t>AWWSC Pension OPEX</t>
  </si>
  <si>
    <t>AWWSC Group Ins OPEX</t>
  </si>
  <si>
    <t>AWWSC Other Ben OPEX</t>
  </si>
  <si>
    <t>AWWSC Cont Svcs OPEX</t>
  </si>
  <si>
    <t>AWWSC Off Suppl OPEX</t>
  </si>
  <si>
    <t>AWWSC Transportaion</t>
  </si>
  <si>
    <t>AWWSC Rents OPEX</t>
  </si>
  <si>
    <t>AWWSC Other operting supplies</t>
  </si>
  <si>
    <t>AWWSC Maint OPEX</t>
  </si>
  <si>
    <t>AWWSC Oth O&amp;M OPEX</t>
  </si>
  <si>
    <t>AWWSC Dpr/Amrt OPEX</t>
  </si>
  <si>
    <t>AWWSC Gen Tax OPEX</t>
  </si>
  <si>
    <t>AWWSC Interest OPEX</t>
  </si>
  <si>
    <t>AWWSC Oth Inc OPEX</t>
  </si>
  <si>
    <t>AWWSC Inc Tax OPEX</t>
  </si>
  <si>
    <t>P21 Total</t>
  </si>
  <si>
    <t>P22</t>
  </si>
  <si>
    <t>Contracted services</t>
  </si>
  <si>
    <t>Contr Svc-Eng</t>
  </si>
  <si>
    <t>631.8</t>
  </si>
  <si>
    <t>Contr Svc-Eng AG</t>
  </si>
  <si>
    <t>Contr Svc-Other</t>
  </si>
  <si>
    <t>636.8</t>
  </si>
  <si>
    <t>Contr Svc-Other SS</t>
  </si>
  <si>
    <t>636.1</t>
  </si>
  <si>
    <t>Contr Svc-Other WT</t>
  </si>
  <si>
    <t>636.3</t>
  </si>
  <si>
    <t>Contr Svc-Other TD</t>
  </si>
  <si>
    <t>636.5</t>
  </si>
  <si>
    <t>Contr Svc-Other CA</t>
  </si>
  <si>
    <t>636.7</t>
  </si>
  <si>
    <t>Contr Svc-Other AG</t>
  </si>
  <si>
    <t>Contr Svc-Temp EE</t>
  </si>
  <si>
    <t>Contr Svc-Temp EE AG</t>
  </si>
  <si>
    <t>Contr Svc-Lab Testng</t>
  </si>
  <si>
    <t>635.3</t>
  </si>
  <si>
    <t>Contr Svc-Accounting</t>
  </si>
  <si>
    <t>632.8</t>
  </si>
  <si>
    <t>Contr Svc-Audit Fees</t>
  </si>
  <si>
    <t>Contr Svc-Legal</t>
  </si>
  <si>
    <t>633.8</t>
  </si>
  <si>
    <t>Contr Svc-Outplacemt</t>
  </si>
  <si>
    <t>675.8</t>
  </si>
  <si>
    <t>P22 Total</t>
  </si>
  <si>
    <t>P23</t>
  </si>
  <si>
    <t>Building Maintenance and Services</t>
  </si>
  <si>
    <t>Electricity</t>
  </si>
  <si>
    <t>Electricity SS</t>
  </si>
  <si>
    <t>675.1</t>
  </si>
  <si>
    <t>Electricity WT</t>
  </si>
  <si>
    <t>Electricity TD</t>
  </si>
  <si>
    <t>675.5</t>
  </si>
  <si>
    <t>Electricity AG</t>
  </si>
  <si>
    <t>Grounds Keeping</t>
  </si>
  <si>
    <t>Grounds Keeping SS</t>
  </si>
  <si>
    <t>Grounds Keeping WT</t>
  </si>
  <si>
    <t>Grounds Keeping TD</t>
  </si>
  <si>
    <t>Grounds Keeping AG</t>
  </si>
  <si>
    <t>Heating Oil/Gas</t>
  </si>
  <si>
    <t>Heating Oil/Gas WT</t>
  </si>
  <si>
    <t>Heating Oil/Gas TD</t>
  </si>
  <si>
    <t>Heating Oil/Gas AG</t>
  </si>
  <si>
    <t>Janitorial</t>
  </si>
  <si>
    <t>Janitorial WT</t>
  </si>
  <si>
    <t>Janitorial TD</t>
  </si>
  <si>
    <t>Janitorial AG</t>
  </si>
  <si>
    <t>Security Svc</t>
  </si>
  <si>
    <t>Security Svc SS</t>
  </si>
  <si>
    <t>Security Svc TD</t>
  </si>
  <si>
    <t>Security Svc AG</t>
  </si>
  <si>
    <t>Add'l Security Costs</t>
  </si>
  <si>
    <t>Trash Removal</t>
  </si>
  <si>
    <t>Trash Removal WT</t>
  </si>
  <si>
    <t>Trash Removal TD</t>
  </si>
  <si>
    <t>Trash Removal AG</t>
  </si>
  <si>
    <t>Water &amp; WW</t>
  </si>
  <si>
    <t>Water &amp; WW SS</t>
  </si>
  <si>
    <t>Water &amp; WW WT</t>
  </si>
  <si>
    <t>Water &amp; WW AG</t>
  </si>
  <si>
    <t>P23 Total</t>
  </si>
  <si>
    <t>P24</t>
  </si>
  <si>
    <t>Telecommunication expenses</t>
  </si>
  <si>
    <t>Telephone</t>
  </si>
  <si>
    <t>Telephone WT</t>
  </si>
  <si>
    <t>Telephone TD</t>
  </si>
  <si>
    <t>Telephone CA</t>
  </si>
  <si>
    <t>675.7</t>
  </si>
  <si>
    <t>Telephone AG</t>
  </si>
  <si>
    <t>Cell Phone</t>
  </si>
  <si>
    <t>Cell Phone SS</t>
  </si>
  <si>
    <t>Cell Phone WT</t>
  </si>
  <si>
    <t>Cell Phone TD</t>
  </si>
  <si>
    <t>Cell Phone CA</t>
  </si>
  <si>
    <t>Cell Phone AG</t>
  </si>
  <si>
    <t>Data Lines AG</t>
  </si>
  <si>
    <t>P24 Total</t>
  </si>
  <si>
    <t>P25</t>
  </si>
  <si>
    <t>Postage, printing and stationary</t>
  </si>
  <si>
    <t>Overnight Shippng</t>
  </si>
  <si>
    <t>Overnight Shippng SS</t>
  </si>
  <si>
    <t>Overnight Shippng WT</t>
  </si>
  <si>
    <t>Overnight Shippng TD</t>
  </si>
  <si>
    <t>Overnight Shippng AG</t>
  </si>
  <si>
    <t>Postage</t>
  </si>
  <si>
    <t>Postage AG</t>
  </si>
  <si>
    <t>Printing</t>
  </si>
  <si>
    <t>P25 Total</t>
  </si>
  <si>
    <t>P26</t>
  </si>
  <si>
    <t>Office supplies and services</t>
  </si>
  <si>
    <t>Books&amp;Publications</t>
  </si>
  <si>
    <t>Credit Line Fees I/C</t>
  </si>
  <si>
    <t>Forms AG</t>
  </si>
  <si>
    <t>Office Supplies</t>
  </si>
  <si>
    <t>Off&amp;Adm Supplies SS</t>
  </si>
  <si>
    <t>Off&amp;Adm Supplies WT</t>
  </si>
  <si>
    <t>Off&amp;Adm Supplies TD</t>
  </si>
  <si>
    <t>Off&amp;Adm Supplies CA</t>
  </si>
  <si>
    <t>Off&amp;Adm Supplies AG</t>
  </si>
  <si>
    <t>Software Licenses</t>
  </si>
  <si>
    <t>Uniforms</t>
  </si>
  <si>
    <t>Uniforms P</t>
  </si>
  <si>
    <t>Uniforms WT</t>
  </si>
  <si>
    <t>Uniforms TD</t>
  </si>
  <si>
    <t>Uniforms AG</t>
  </si>
  <si>
    <t>Indirect OH Clearing</t>
  </si>
  <si>
    <t>P26 Total</t>
  </si>
  <si>
    <t>P27</t>
  </si>
  <si>
    <t>Advertising &amp; marketing expenses</t>
  </si>
  <si>
    <t>Advertising</t>
  </si>
  <si>
    <t>660.8</t>
  </si>
  <si>
    <t>P27 Total</t>
  </si>
  <si>
    <t>P28</t>
  </si>
  <si>
    <t>Employee related expense travel &amp; entertainme</t>
  </si>
  <si>
    <t>Employee Expenses</t>
  </si>
  <si>
    <t>Travel - Meals</t>
  </si>
  <si>
    <t>Conferences &amp; Reg</t>
  </si>
  <si>
    <t>Meals Nondeductible</t>
  </si>
  <si>
    <t>Relocation Expenses</t>
  </si>
  <si>
    <t>P28 Total</t>
  </si>
  <si>
    <t>P29</t>
  </si>
  <si>
    <t>Miscellaneous expenses</t>
  </si>
  <si>
    <t>M&amp;S Expense (O&amp;M)</t>
  </si>
  <si>
    <t>620.5</t>
  </si>
  <si>
    <t>M&amp;S Oper SS</t>
  </si>
  <si>
    <t>620.1</t>
  </si>
  <si>
    <t>M&amp;S Oper P</t>
  </si>
  <si>
    <t>M&amp;S Oper WT</t>
  </si>
  <si>
    <t>620.3</t>
  </si>
  <si>
    <t>M&amp;S Oper TD</t>
  </si>
  <si>
    <t>M&amp;S Oper AG</t>
  </si>
  <si>
    <t>620.8</t>
  </si>
  <si>
    <t>Misc Expense (O&amp;M)</t>
  </si>
  <si>
    <t>Misc Oper P</t>
  </si>
  <si>
    <t>Misc Oper WT</t>
  </si>
  <si>
    <t>Misc Oper TD</t>
  </si>
  <si>
    <t>Misc Oper AG</t>
  </si>
  <si>
    <t>Charitb Contr Deduct</t>
  </si>
  <si>
    <t>Charitb Don-H/Ed/En</t>
  </si>
  <si>
    <t>Charitb Don-Commnty</t>
  </si>
  <si>
    <t>Community Partnrshps</t>
  </si>
  <si>
    <t>Cust Edu Comm-Reg</t>
  </si>
  <si>
    <t>Cust Edu Comm-Issues</t>
  </si>
  <si>
    <t>Cust Edu Comm-Consrv</t>
  </si>
  <si>
    <t>Cust Edu Comm-Printd</t>
  </si>
  <si>
    <t>Cust Edu-Press Rls</t>
  </si>
  <si>
    <t>Cust Edu-Video&amp;Photo</t>
  </si>
  <si>
    <t>Commun Relations-E</t>
  </si>
  <si>
    <t>Commun Relations-S</t>
  </si>
  <si>
    <t>Community Relations</t>
  </si>
  <si>
    <t>Co Dues/Mmbrshp Ded</t>
  </si>
  <si>
    <t>Directors Fees</t>
  </si>
  <si>
    <t>Dues/Membership Deductible</t>
  </si>
  <si>
    <t>Amort Bus Svc ProjXp</t>
  </si>
  <si>
    <t>Hiring Costs</t>
  </si>
  <si>
    <t>Injuries and Damages</t>
  </si>
  <si>
    <t>Inv Phys W/O Scrap</t>
  </si>
  <si>
    <t>Lab Supplies</t>
  </si>
  <si>
    <t>Low Income Pay Prog</t>
  </si>
  <si>
    <t>Penalties Non-deduct</t>
  </si>
  <si>
    <t>Research &amp; Develop</t>
  </si>
  <si>
    <t>Trustee Fees</t>
  </si>
  <si>
    <t>Discounts Available</t>
  </si>
  <si>
    <t>PO Small Differences</t>
  </si>
  <si>
    <t>P29 Total</t>
  </si>
  <si>
    <t>P30</t>
  </si>
  <si>
    <t>Rents-Real Prop</t>
  </si>
  <si>
    <t>641.8</t>
  </si>
  <si>
    <t>Rents-Real Prop TD</t>
  </si>
  <si>
    <t>641.5</t>
  </si>
  <si>
    <t>Rents-Equip</t>
  </si>
  <si>
    <t>642.8</t>
  </si>
  <si>
    <t>Rents-Equip WT</t>
  </si>
  <si>
    <t>642.3</t>
  </si>
  <si>
    <t>Rents-Equip TD</t>
  </si>
  <si>
    <t>642.5</t>
  </si>
  <si>
    <t>Rents-Equip AG</t>
  </si>
  <si>
    <t>P30 Total</t>
  </si>
  <si>
    <t>P31</t>
  </si>
  <si>
    <t>Transportation (O&amp;M)</t>
  </si>
  <si>
    <t>650.8</t>
  </si>
  <si>
    <t>Trans Oper P</t>
  </si>
  <si>
    <t>650.1</t>
  </si>
  <si>
    <t>Trans Oper WT</t>
  </si>
  <si>
    <t>650.3</t>
  </si>
  <si>
    <t>Trans Oper TD</t>
  </si>
  <si>
    <t>650.5</t>
  </si>
  <si>
    <t>Trans Oper CA</t>
  </si>
  <si>
    <t>650.7</t>
  </si>
  <si>
    <t>Trans Oper AG</t>
  </si>
  <si>
    <t>Trans Maint WT</t>
  </si>
  <si>
    <t>650.4</t>
  </si>
  <si>
    <t>Trans Maint TD</t>
  </si>
  <si>
    <t>650.6</t>
  </si>
  <si>
    <t>Trans Cap Credits</t>
  </si>
  <si>
    <t>Trans Lease Costs</t>
  </si>
  <si>
    <t>Trans Lease Fuel</t>
  </si>
  <si>
    <t>Trans Lease Maint</t>
  </si>
  <si>
    <t>Trans Emp Reimb Co</t>
  </si>
  <si>
    <t>Trans Reimb EE Prsnl</t>
  </si>
  <si>
    <t>P31 Total</t>
  </si>
  <si>
    <t>P32</t>
  </si>
  <si>
    <t>Uncollectible accounts expense</t>
  </si>
  <si>
    <t>Uncoll Accts Exp</t>
  </si>
  <si>
    <t>670.7</t>
  </si>
  <si>
    <t>Uncoll Accts Exp CA</t>
  </si>
  <si>
    <t>Uncoll Accts Exp AG</t>
  </si>
  <si>
    <t>P32 Total</t>
  </si>
  <si>
    <t>P33</t>
  </si>
  <si>
    <t>Customer accounting, other</t>
  </si>
  <si>
    <t>Misc Oper CA</t>
  </si>
  <si>
    <t>Bank Svc Charges-CA</t>
  </si>
  <si>
    <t>Cust Edu-Bill Insert</t>
  </si>
  <si>
    <t>Collection Agencies</t>
  </si>
  <si>
    <t>Forms CA</t>
  </si>
  <si>
    <t>Postage CA</t>
  </si>
  <si>
    <t>P33 Total</t>
  </si>
  <si>
    <t>P34</t>
  </si>
  <si>
    <t>Regulatory expense</t>
  </si>
  <si>
    <t>Reg Exp-Amort</t>
  </si>
  <si>
    <t>666.8</t>
  </si>
  <si>
    <t>Reg Exp-Depr Stdy</t>
  </si>
  <si>
    <t>667.8</t>
  </si>
  <si>
    <t>P34 Total</t>
  </si>
  <si>
    <t>P35</t>
  </si>
  <si>
    <t>Insurance other than group</t>
  </si>
  <si>
    <t>Ins Vehicle</t>
  </si>
  <si>
    <t>656.8</t>
  </si>
  <si>
    <t>Ins Vehicle - I/C</t>
  </si>
  <si>
    <t>Ins General Liabilty</t>
  </si>
  <si>
    <t>657.8</t>
  </si>
  <si>
    <t>Ins General Liab-I/C</t>
  </si>
  <si>
    <t>Ins Work Comp</t>
  </si>
  <si>
    <t>658.8</t>
  </si>
  <si>
    <t>Ins W/C Cap Credits</t>
  </si>
  <si>
    <t>Ins Work Comp-I/C</t>
  </si>
  <si>
    <t>Ins Other</t>
  </si>
  <si>
    <t>659.8</t>
  </si>
  <si>
    <t>Ins Other - I/C</t>
  </si>
  <si>
    <t>P35 Total</t>
  </si>
  <si>
    <t>P36</t>
  </si>
  <si>
    <t>Maintenance supplies and services</t>
  </si>
  <si>
    <t>M&amp;S Maint SS</t>
  </si>
  <si>
    <t>620.2</t>
  </si>
  <si>
    <t>M&amp;S Maint WT</t>
  </si>
  <si>
    <t>620.4</t>
  </si>
  <si>
    <t>M&amp;S Maint TD</t>
  </si>
  <si>
    <t>620.6</t>
  </si>
  <si>
    <t>M&amp;S Maint AG</t>
  </si>
  <si>
    <t>Misc Maint SS</t>
  </si>
  <si>
    <t>675.2</t>
  </si>
  <si>
    <t>Misc Maint WT</t>
  </si>
  <si>
    <t>675.4</t>
  </si>
  <si>
    <t>Misc Maint TD</t>
  </si>
  <si>
    <t>675.6</t>
  </si>
  <si>
    <t>Misc Maint TD Mains</t>
  </si>
  <si>
    <t>Misc Maint TD Meters</t>
  </si>
  <si>
    <t>Misc Maint AG</t>
  </si>
  <si>
    <t>Amort Def Maint</t>
  </si>
  <si>
    <t>Amort Def Maint WT</t>
  </si>
  <si>
    <t>Amort Def Maint TD</t>
  </si>
  <si>
    <t>Misc Main Pvg/Bckfll</t>
  </si>
  <si>
    <t>Misc Maint Permits</t>
  </si>
  <si>
    <t>Contract Svc - Other Maint</t>
  </si>
  <si>
    <t>631.6</t>
  </si>
  <si>
    <t>Contr Svc-Maint TD</t>
  </si>
  <si>
    <t>Contr Svc-Maint SS</t>
  </si>
  <si>
    <t>636.2</t>
  </si>
  <si>
    <t>Contr Svc-Maint P</t>
  </si>
  <si>
    <t>Contr Svc-Maint WT</t>
  </si>
  <si>
    <t>636.4</t>
  </si>
  <si>
    <t>636.6</t>
  </si>
  <si>
    <t>Contr Svc-Maint AG</t>
  </si>
  <si>
    <t>P36 Total</t>
  </si>
  <si>
    <t>Depr -UPIS General</t>
  </si>
  <si>
    <t>403.</t>
  </si>
  <si>
    <t>Depr -Amort Def Depreciation</t>
  </si>
  <si>
    <t>Depr -Amort CIAC Tx</t>
  </si>
  <si>
    <t>Depr-Amort CIAC Nntx</t>
  </si>
  <si>
    <t>P40</t>
  </si>
  <si>
    <t>Amort-RegAsset AFUDC</t>
  </si>
  <si>
    <t>407.1</t>
  </si>
  <si>
    <t>Amort-UPAA</t>
  </si>
  <si>
    <t>406.</t>
  </si>
  <si>
    <t>Amort-Prop Losses</t>
  </si>
  <si>
    <t>407.2</t>
  </si>
  <si>
    <t>Amort-Reg Asset</t>
  </si>
  <si>
    <t>407.4</t>
  </si>
  <si>
    <t>P40 Total</t>
  </si>
  <si>
    <t>P41</t>
  </si>
  <si>
    <t>Removal costs, net</t>
  </si>
  <si>
    <t>Rem Costs-ARO/NNS</t>
  </si>
  <si>
    <t>Rmv Csts-NNS CIAC Tx</t>
  </si>
  <si>
    <t>Rmv Csts-NNS CIAC NT</t>
  </si>
  <si>
    <t>P41 Total</t>
  </si>
  <si>
    <t>P42</t>
  </si>
  <si>
    <t>Current federal income taxes - operating</t>
  </si>
  <si>
    <t>FIT-Current</t>
  </si>
  <si>
    <t>409.10</t>
  </si>
  <si>
    <t>FIT-Prior Year Adj</t>
  </si>
  <si>
    <t>P43</t>
  </si>
  <si>
    <t>Current state income taxes - operating</t>
  </si>
  <si>
    <t>SIT-Current</t>
  </si>
  <si>
    <t>409.11</t>
  </si>
  <si>
    <t>SIT-Prior Year Adj</t>
  </si>
  <si>
    <t>P42 Total</t>
  </si>
  <si>
    <t>P43 Total</t>
  </si>
  <si>
    <t>P44</t>
  </si>
  <si>
    <t>Deferred federal income tax expense</t>
  </si>
  <si>
    <t>Def FIT-Current Year</t>
  </si>
  <si>
    <t>410.10</t>
  </si>
  <si>
    <t>Def FIT-Pr Yr Adj</t>
  </si>
  <si>
    <t>Def FIT-RegAsst/Liab</t>
  </si>
  <si>
    <t>Def FIT-Reg Liability</t>
  </si>
  <si>
    <t>Def FIT-Other</t>
  </si>
  <si>
    <t>P45</t>
  </si>
  <si>
    <t>Deferred state income tax expense</t>
  </si>
  <si>
    <t>Def SIT-Current Year</t>
  </si>
  <si>
    <t>410.11</t>
  </si>
  <si>
    <t>Def SIT-Pr Yr Adj</t>
  </si>
  <si>
    <t>Def SIT-RegAsst/Liab</t>
  </si>
  <si>
    <t>Def SIT-Reg Liability</t>
  </si>
  <si>
    <t>Def SIT-Other</t>
  </si>
  <si>
    <t>P44 Total</t>
  </si>
  <si>
    <t>P45 Total</t>
  </si>
  <si>
    <t>P46</t>
  </si>
  <si>
    <t>Amortization of investment tax credits</t>
  </si>
  <si>
    <t>ITC Restored FIT</t>
  </si>
  <si>
    <t>412.11</t>
  </si>
  <si>
    <t>ITC Restored-3%</t>
  </si>
  <si>
    <t>ITC Restored-4%</t>
  </si>
  <si>
    <t>ITC Restored-10%</t>
  </si>
  <si>
    <t>P46 Total</t>
  </si>
  <si>
    <t>P47</t>
  </si>
  <si>
    <t>408.11</t>
  </si>
  <si>
    <t>Tax Discounts</t>
  </si>
  <si>
    <t>FUTA</t>
  </si>
  <si>
    <t>408.12</t>
  </si>
  <si>
    <t>FUTA Cap Credits</t>
  </si>
  <si>
    <t>FICA</t>
  </si>
  <si>
    <t>FICA Cap Credits</t>
  </si>
  <si>
    <t>SUTA</t>
  </si>
  <si>
    <t>SUTA Cap Credits</t>
  </si>
  <si>
    <t>Othr Taxes &amp;Licenses</t>
  </si>
  <si>
    <t>408.13</t>
  </si>
  <si>
    <t>Gross Receipts Tax</t>
  </si>
  <si>
    <t>Utility Reg Assessme</t>
  </si>
  <si>
    <t>408.10</t>
  </si>
  <si>
    <t>P47 Total</t>
  </si>
  <si>
    <t>P48</t>
  </si>
  <si>
    <t>Gain/Loss on sale of assets</t>
  </si>
  <si>
    <t>Gains/LossesUP Sales</t>
  </si>
  <si>
    <t>426.</t>
  </si>
  <si>
    <t>P48 Total</t>
  </si>
  <si>
    <t>P52</t>
  </si>
  <si>
    <t>Allowance for funds used during construction</t>
  </si>
  <si>
    <t>AFUDC-Equity</t>
  </si>
  <si>
    <t>420.</t>
  </si>
  <si>
    <t>P52 Total</t>
  </si>
  <si>
    <t>P53</t>
  </si>
  <si>
    <t>Other miscellaneous income</t>
  </si>
  <si>
    <t>M&amp;J Revenues</t>
  </si>
  <si>
    <t>415.</t>
  </si>
  <si>
    <t>M&amp;J Expenses</t>
  </si>
  <si>
    <t>416.</t>
  </si>
  <si>
    <t>Misc NU Revenue</t>
  </si>
  <si>
    <t>421.</t>
  </si>
  <si>
    <t>Adv Rcpt Svcs Clrg</t>
  </si>
  <si>
    <t>Adv Rcpt Non-Srv Clr</t>
  </si>
  <si>
    <t>Adv Ref Non-Srv Clr</t>
  </si>
  <si>
    <t>CIAC Rcpt Svcs Clrg</t>
  </si>
  <si>
    <t>CIAC Rcpt Non-SrvClr</t>
  </si>
  <si>
    <t>Salvg/Scrap Rcpt Clr</t>
  </si>
  <si>
    <t>P53 Total</t>
  </si>
  <si>
    <t>P55</t>
  </si>
  <si>
    <t>Miscellaneous amortization</t>
  </si>
  <si>
    <t>Amort UPAA</t>
  </si>
  <si>
    <t>P55 Total</t>
  </si>
  <si>
    <t>P56</t>
  </si>
  <si>
    <t>Other miscellaneous deductions</t>
  </si>
  <si>
    <t>Donations Ded Cust</t>
  </si>
  <si>
    <t>Othr Income Deductns</t>
  </si>
  <si>
    <t>Lobbying Expenses</t>
  </si>
  <si>
    <t>P56 Total</t>
  </si>
  <si>
    <t>P57</t>
  </si>
  <si>
    <t>Current federal income taxes - non-operating</t>
  </si>
  <si>
    <t>FIT-Oth Inc&amp;Ded CY</t>
  </si>
  <si>
    <t>409.20</t>
  </si>
  <si>
    <t>P57 Total</t>
  </si>
  <si>
    <t>P58</t>
  </si>
  <si>
    <t>Current state income taxes - non-operating</t>
  </si>
  <si>
    <t>SIT-Oth Inc&amp;Ded CY</t>
  </si>
  <si>
    <t>P58 Total</t>
  </si>
  <si>
    <t>P59</t>
  </si>
  <si>
    <t>Interest on long-term debt</t>
  </si>
  <si>
    <t>Interest LTD</t>
  </si>
  <si>
    <t>427.3</t>
  </si>
  <si>
    <t>Interest LTD Interco</t>
  </si>
  <si>
    <t>Div Decl P/S w/ MRR</t>
  </si>
  <si>
    <t>437.</t>
  </si>
  <si>
    <t>P59 Total</t>
  </si>
  <si>
    <t>P60</t>
  </si>
  <si>
    <t>Interest on short-term debt</t>
  </si>
  <si>
    <t>Interest STD Interco</t>
  </si>
  <si>
    <t>427.2</t>
  </si>
  <si>
    <t>P60 Total</t>
  </si>
  <si>
    <t>P61</t>
  </si>
  <si>
    <t>Other interest expense</t>
  </si>
  <si>
    <t>Interest Other</t>
  </si>
  <si>
    <t>427.5</t>
  </si>
  <si>
    <t>P61 Total</t>
  </si>
  <si>
    <t>P62</t>
  </si>
  <si>
    <t>Allowance for borrowed funds used during cons</t>
  </si>
  <si>
    <t>AFUDC Debt</t>
  </si>
  <si>
    <t>P62 Total</t>
  </si>
  <si>
    <t>P63</t>
  </si>
  <si>
    <t>Amortization of debt expense</t>
  </si>
  <si>
    <t>Amort Debt Disc&amp;Exp</t>
  </si>
  <si>
    <t>428.</t>
  </si>
  <si>
    <t>Amort Dbt Dsc&amp;Ex I/C</t>
  </si>
  <si>
    <t>Amort Dbt E-Insde CL</t>
  </si>
  <si>
    <t>Amort P/S Exp w/ MRR</t>
  </si>
  <si>
    <t>P63 Total</t>
  </si>
  <si>
    <t>P65</t>
  </si>
  <si>
    <t>Common Dividends</t>
  </si>
  <si>
    <t>Div Decl Com Stk I/C</t>
  </si>
  <si>
    <t>438.</t>
  </si>
  <si>
    <t>P65 Total</t>
  </si>
  <si>
    <t>Grand Total</t>
  </si>
  <si>
    <t>12 Months Ended 2/28/19</t>
  </si>
  <si>
    <t>ResSls Billed DSIC</t>
  </si>
  <si>
    <t>Publ Fire Unbilled</t>
  </si>
  <si>
    <t>MiscSls Bill Unmtrd</t>
  </si>
  <si>
    <t>Oth Wtr Rev-Temp Svc</t>
  </si>
  <si>
    <t>Labor Oper AG Dir&amp;Of</t>
  </si>
  <si>
    <t>603.8</t>
  </si>
  <si>
    <t>OPEB expense</t>
  </si>
  <si>
    <t>Contr Svc-Eng WT</t>
  </si>
  <si>
    <t>631.3</t>
  </si>
  <si>
    <t>Contr Svc-Temp EE WT</t>
  </si>
  <si>
    <t>Wireless Serv 1st AG</t>
  </si>
  <si>
    <t>Bank Svc Charges-AG</t>
  </si>
  <si>
    <t>M&amp;S Oper CA</t>
  </si>
  <si>
    <t>620.7</t>
  </si>
  <si>
    <t>Misc Oper SS</t>
  </si>
  <si>
    <t>Rents-Real Prop AG</t>
  </si>
  <si>
    <t>Rents-Equip SS</t>
  </si>
  <si>
    <t>642.1</t>
  </si>
  <si>
    <t>Ins Property</t>
  </si>
  <si>
    <t>P37</t>
  </si>
  <si>
    <t>P37 Total</t>
  </si>
  <si>
    <t>Water &amp; WW TD</t>
  </si>
  <si>
    <t>Bank Svc Charges</t>
  </si>
  <si>
    <t>Ended 6/30/20</t>
  </si>
  <si>
    <t>12 Mo Ended 6/30/20</t>
  </si>
  <si>
    <t>Rates, 12 Mo Ended 6/30/20</t>
  </si>
  <si>
    <t>Opeb</t>
  </si>
  <si>
    <t>Forecast at Present</t>
  </si>
  <si>
    <t>Forecast at Proposed</t>
  </si>
  <si>
    <t>Various - O&amp;M\[General Tax Exhibit.xlsx]Exhibit - General Tax</t>
  </si>
  <si>
    <t>W/P - 5-1, 5-2, 5-3, 5-4</t>
  </si>
  <si>
    <t>Purchased Water adjustment is based on the difference between the base period amounts from March 2018 through February 2019 and the forecasted budget amounts for July 2019 through June 2020.  Also included is the elimination of a current vendor from expense.</t>
  </si>
  <si>
    <t>Chemicals adjustment is based on the forecast amounts from July 2019 through June 2020.  The forecast includes system delivery updates, 2019 actual chemical prices and 2019 and 2020 process changes.</t>
  </si>
  <si>
    <t>The Waste Disposal adjustment is based on the forecasted amount.  Adjusted for system delivery, elimination of an amortization and the new acquisition.</t>
  </si>
  <si>
    <t>Adjustment reflects Kentucky's allocation of the current Pension Service Cost estimate for the months July 2019 - June 2020.  Expense is net of capitalization.</t>
  </si>
  <si>
    <t>Adjustment reflects Kentucky's allocation of the current OPEB Service Cost estimate for the months July 2019 - June 2020.  Expense is net of capitalization.</t>
  </si>
  <si>
    <t>Adjustment reflects costs for all group insurances net of employee contributions, at selected 2019 plan rates where available.  Expense is net of capitalization and sewer utility charges.</t>
  </si>
  <si>
    <t>Adjustment reflects an increase in Labor, Labor Related, and Other Costs with an offset reflected in the removal of charitable contributions, advertising, and severance in addition to the .11% allocation of costs to the sewer division.</t>
  </si>
  <si>
    <t>The Contract Services adjustment is based on the difference between the base period amounts from March 2018 through February 2019 and the forecasted budget amounts for July 2020 through June 2021. The forecast budget includes contracts for lab testing, accounting, audit fees, legal, and other services.</t>
  </si>
  <si>
    <t xml:space="preserve">Building Maintenance &amp; Services adjustment is based on the difference between the base period amounts from March 2018 through February 2019 and the forecasted budget amounts for July 2019 through June 2020.  </t>
  </si>
  <si>
    <t xml:space="preserve">The Telecommunications Expense adjustment is based on the difference between the base period amounts from March 2018 through February 2019 and the forecasted budget amounts for July 2020 through June 2021. </t>
  </si>
  <si>
    <t>Postage, Printing &amp; Stationary adjustment is based on the difference between the base period amounts from March 2018 through February 2019 and the forecasted budget amounts for July 2019 through June 2020.</t>
  </si>
  <si>
    <t>The Office Supplies &amp; Services Expense adjustment is based on the difference between the base period amounts from March 2018 through February 2019 and the forecasted budget amounts for July 2020 through June 2021. The forecast budget includes expenses for uniforms, office supplies, forms, and software licenses.</t>
  </si>
  <si>
    <t>The Advertising and Marketing adjustment is based on the difference between the base period amounts from Mar 2018 through February 2019 and the forecasted budget amounts for July 2019 through June 2020. Adverstising and marketing expenses have been removed in the forecast year.</t>
  </si>
  <si>
    <t>The Employee Related Expense adjustment is based on the difference between the base period amounts from March 2018 through February 2019 and the forecasted budget amounts for July 2020 through June 2021.   A five year average for relocation expense was also included in the adjustment.</t>
  </si>
  <si>
    <t>The Miscellaneous Expense adjustment is based on the difference between the base period amounts from March 2018 through February 2019 and the forecasted budget amounts for July 2020 through June 2021.  Penalties and charitable contributions were removed in the forecast year.</t>
  </si>
  <si>
    <t>The Rent Expense adjustment is based on the difference between the base period amounts from March 2018 through February 2019 and the forecasted budget amounts for July 2020 through June 2021. The forecast budget is based on contracts for equipment leases such as real estate agreements.</t>
  </si>
  <si>
    <t xml:space="preserve">The Transportation Expense adjustment is based on the difference between the base period amounts from March 2018 through February 2019 and the forecasted budget amounts for July 2020 through June 2021. </t>
  </si>
  <si>
    <t>The uncollectible adjustment was calculated by using present rate water revenues at June 30, 2020 and multiplying by the 3 year average uncollectible percentage for years 2015 - 2017.</t>
  </si>
  <si>
    <t>The Regulatory Expense adjustment is based on the forecasted costs for preparing the rate case amortized for 3 years.  The adjustment also includes the remaining 2 years of amortization of the depreciation study.</t>
  </si>
  <si>
    <t>Adjustment to reflect forecasted amortization expense.   Amortization of Regulatory Asset is not allowed, so this expense has been eliminated.  Remaining adjustment is to true-up amortization of AFUDC costs to reflect budgeted amount and the annual amortizaton of he Source of Supply Costs.</t>
  </si>
  <si>
    <t>Adjustment to reflect forecasted life depreciation expense net of life CIAC credits.  Life depreciation adjustment is based on Utility Plant in Service balances, by account, for each month of the base period multiplied by the monthly authorized depreciation rates.  Each month of the forecasted period was multiplied by the monthly authorized depreciation rates. Life CIAC credits are based on the CIAC balances, by account, for each month of the forecasted period multiplied by the monthly CIAC amortization rates.  An additional adjustment was made per the 2015 rate case.</t>
  </si>
  <si>
    <t>Adjustment reflects changes to General Tax, including Property Tax, Payroll Tax, Regulatory Assessment Fees, and Other Taxes.  The Property Tax adjustment is based on net UPIS to property taxes paid.   The Payroll Tax adjustment is made according to current tax rates and employee wages for the forecast period.   Regulatory Assessment Fees are based on recent rates multiplied by forecasted revenues at present rates.  Other Taxes are based on current accounting.</t>
  </si>
  <si>
    <t>O&amp;M\[KAWC 2018 Rate Case - Property Tax Exhibit.xlsx]Exhibit
O&amp;M\[KAWC 2018 Rate Case - PSC Fees Exhibit.xlsx]Exhibit
O&amp;M\[KAWC 2018 Rate Case - Labor and Labor Related Exhibit.xlsx]Payroll Tax Exhibit
O&amp;M\[KAWC 2018 Rate Case - Taxes &amp; Licenses Exhibit.xlsx]Exhibit</t>
  </si>
  <si>
    <t>Fuel and Power adjustment is based on the difference between the base period amounts from March 2018 through February 2019 and the forecast period amounts for July 2019 through June 2020.   The variance is due to different system delivery and a filed rate increase for Kentucky Utility Company of 7.8%.  Blue Grass Energy, Clark Energy Cooperative and Owen Electric Cooperative, Inc. do not have any increases applied.  Also included is an efficiency adjustment.</t>
  </si>
  <si>
    <t xml:space="preserve">Customer Accounting-Postage adjustment is based on the difference between the base period amounts from March 2018 through February 2019 and the forecasted budget amounts for July 2019 through June 2020.  An adjustment for overflow call handling agents is also included. </t>
  </si>
  <si>
    <t>Insurance other than group adjustment is based upon 2018 premium invoices with an adjustment for current capitalized credits (workmen's' compensation).  Also included is an adjustment for an allocation for general liability waste water.  Included 2019 projected premium increase.</t>
  </si>
  <si>
    <t>The Residential Sales adjustment is based on the change in billing determinants and price for billed water revenue and to eliminate the net change in unbilled accrued utility revenues recorded during the base period.</t>
  </si>
  <si>
    <t>The Commercial Sales adjustment is based on the change in billing determinants and price for billed water revenue and to eliminate the net change in unbilled accrued utility revenues recorded during the base period.</t>
  </si>
  <si>
    <t>The Industrial Sales adjustment is based on the change in billing determinants and price for billed water revenue and to eliminate the net change in unbilled accrued utility revenues recorded during the base period.</t>
  </si>
  <si>
    <t>The Public Fire adjustment is based on the change in billing determinants and price for billed water revenue and to eliminate the net change in unbilled accrued utility revenues recorded during the base period.</t>
  </si>
  <si>
    <t>The Private Fire adjustment is based on the change in billing determinants and price for billed water revenue and to eliminate the net change in unbilled accrued utility revenues recorded during the base period.</t>
  </si>
  <si>
    <t>The Public Authority Sales adjustment is based on the change in billing determinants and price for billed water revenue and to eliminate the net change in unbilled accrued utility revenues recorded during the base period.</t>
  </si>
  <si>
    <t>The Sale for Resale adjustment is based on the change in billing determinants and price for billed water revenue and to eliminate the net change in unbilled accrued utility revenues recorded during the base period.</t>
  </si>
  <si>
    <t>The Miscellaneous Sales adjustment is based on the change in billing determinants and price for billed water revenue and to eliminate the net change in unbilled accrued utility revenues recorded during the base period.</t>
  </si>
  <si>
    <t xml:space="preserve">Adjustment include negotiated wage increases for union employees under the current contract and annual merit increases for non-union employees.  Expense is net of capitalization and sewer utility charges. </t>
  </si>
  <si>
    <t>Maintenance Supplies &amp; Services adjustment is based on the difference between the base period amounts from March 2018 through February 2019 and the forecasted pro forma amounts for July 2019 through June 2020.  Pro forma includes 2019 forecast costs annualized plus requested tank painting amortization.</t>
  </si>
  <si>
    <t>Adjustment to reflect forecasted amortization of Utility Plant Acquisition Adjustments.  Prior acquisition adjustment amortizations were not currently allowed in rates, so adjustment eliminates the expense for existing UPAA.  In the curent rate case, the Company is proposing to recover in rates a 10 year amorthization of UPAA for North Middletown.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</si>
</sst>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quot;$&quot;* #,##0_);_(&quot;$&quot;* \(#,##0\);_(&quot;$&quot;* &quot;-&quot;??_);_(@_)"/>
    <numFmt numFmtId="166" formatCode="_(* #,##0_);_(* \(#,##0\);_(* &quot;-&quot;??_);_(@_)"/>
    <numFmt numFmtId="167" formatCode="#,##0.0000"/>
    <numFmt numFmtId="168" formatCode="0.000%"/>
    <numFmt numFmtId="169" formatCode="0.0000%"/>
  </numFmts>
  <fonts count="32" x14ac:knownFonts="1">
    <font>
      <sz val="11"/>
      <color theme="1"/>
      <name val="Calibri"/>
      <family val="2"/>
      <scheme val="minor"/>
    </font>
    <font>
      <sz val="11"/>
      <color theme="1"/>
      <name val="Calibri"/>
      <family val="2"/>
      <scheme val="minor"/>
    </font>
    <font>
      <sz val="10"/>
      <name val="Calibri"/>
      <family val="2"/>
      <scheme val="minor"/>
    </font>
    <font>
      <sz val="12"/>
      <color indexed="8"/>
      <name val="Arial"/>
      <family val="2"/>
    </font>
    <font>
      <b/>
      <sz val="10"/>
      <color indexed="8"/>
      <name val="Calibri"/>
      <family val="2"/>
      <scheme val="minor"/>
    </font>
    <font>
      <b/>
      <sz val="10"/>
      <name val="Calibri"/>
      <family val="2"/>
      <scheme val="minor"/>
    </font>
    <font>
      <u/>
      <sz val="10"/>
      <color indexed="8"/>
      <name val="Calibri"/>
      <family val="2"/>
      <scheme val="minor"/>
    </font>
    <font>
      <sz val="10"/>
      <color indexed="8"/>
      <name val="Calibri"/>
      <family val="2"/>
      <scheme val="minor"/>
    </font>
    <font>
      <b/>
      <sz val="11"/>
      <color theme="1"/>
      <name val="Calibri"/>
      <family val="2"/>
      <scheme val="minor"/>
    </font>
    <font>
      <sz val="10"/>
      <name val="Arial"/>
      <family val="2"/>
    </font>
    <font>
      <i/>
      <sz val="11"/>
      <color theme="1"/>
      <name val="Calibri"/>
      <family val="2"/>
      <scheme val="minor"/>
    </font>
    <font>
      <sz val="8"/>
      <color indexed="81"/>
      <name val="Tahoma"/>
      <family val="2"/>
    </font>
    <font>
      <b/>
      <sz val="8"/>
      <color indexed="81"/>
      <name val="Tahoma"/>
      <family val="2"/>
    </font>
    <font>
      <sz val="11"/>
      <color rgb="FFFF0000"/>
      <name val="Calibri"/>
      <family val="2"/>
      <scheme val="minor"/>
    </font>
    <font>
      <b/>
      <sz val="11"/>
      <color theme="0"/>
      <name val="Calibri"/>
      <family val="2"/>
      <scheme val="minor"/>
    </font>
    <font>
      <b/>
      <sz val="10"/>
      <color theme="0"/>
      <name val="Calibri"/>
      <family val="2"/>
      <scheme val="minor"/>
    </font>
    <font>
      <u/>
      <sz val="10"/>
      <color indexed="8"/>
      <name val="Calibri"/>
      <family val="2"/>
    </font>
    <font>
      <u/>
      <sz val="10"/>
      <name val="Calibri"/>
      <family val="2"/>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u/>
      <sz val="11"/>
      <color indexed="8"/>
      <name val="Calibri"/>
      <family val="2"/>
      <scheme val="minor"/>
    </font>
    <font>
      <u/>
      <sz val="11"/>
      <name val="Calibri"/>
      <family val="2"/>
      <scheme val="minor"/>
    </font>
    <font>
      <b/>
      <u/>
      <sz val="11"/>
      <color indexed="8"/>
      <name val="Calibri"/>
      <family val="2"/>
      <scheme val="minor"/>
    </font>
    <font>
      <sz val="11"/>
      <color indexed="12"/>
      <name val="Calibri"/>
      <family val="2"/>
      <scheme val="minor"/>
    </font>
    <font>
      <u/>
      <sz val="11"/>
      <color indexed="8"/>
      <name val="Calibri"/>
      <family val="2"/>
    </font>
    <font>
      <u/>
      <sz val="11"/>
      <name val="Calibri"/>
      <family val="2"/>
    </font>
    <font>
      <b/>
      <u/>
      <sz val="11"/>
      <name val="Calibri"/>
      <family val="2"/>
      <scheme val="minor"/>
    </font>
    <font>
      <sz val="11"/>
      <name val="Arial"/>
      <family val="2"/>
    </font>
    <font>
      <sz val="11"/>
      <name val="Calibri"/>
      <family val="2"/>
    </font>
    <font>
      <sz val="11"/>
      <color theme="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92D050"/>
        <bgColor indexed="64"/>
      </patternFill>
    </fill>
  </fills>
  <borders count="21">
    <border>
      <left/>
      <right/>
      <top/>
      <bottom/>
      <diagonal/>
    </border>
    <border>
      <left/>
      <right/>
      <top/>
      <bottom style="thin">
        <color indexed="64"/>
      </bottom>
      <diagonal/>
    </border>
    <border>
      <left/>
      <right/>
      <top/>
      <bottom style="double">
        <color indexed="64"/>
      </bottom>
      <diagonal/>
    </border>
    <border>
      <left/>
      <right/>
      <top style="thin">
        <color indexed="8"/>
      </top>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3" fontId="3" fillId="0" borderId="0"/>
    <xf numFmtId="0" fontId="9" fillId="0" borderId="0"/>
    <xf numFmtId="0" fontId="9" fillId="0" borderId="0"/>
    <xf numFmtId="0" fontId="9" fillId="0" borderId="0"/>
    <xf numFmtId="9" fontId="1" fillId="0" borderId="0" applyFont="0" applyFill="0" applyBorder="0" applyAlignment="0" applyProtection="0"/>
    <xf numFmtId="0" fontId="9" fillId="0" borderId="0"/>
  </cellStyleXfs>
  <cellXfs count="485">
    <xf numFmtId="0" fontId="0" fillId="0" borderId="0" xfId="0"/>
    <xf numFmtId="3" fontId="2" fillId="0" borderId="0" xfId="0" applyNumberFormat="1" applyFont="1" applyAlignment="1"/>
    <xf numFmtId="3" fontId="7" fillId="0" borderId="0" xfId="3" applyFont="1" applyAlignment="1"/>
    <xf numFmtId="42" fontId="8" fillId="0" borderId="0" xfId="0" applyNumberFormat="1" applyFont="1"/>
    <xf numFmtId="0" fontId="8" fillId="0" borderId="0" xfId="0" applyFont="1"/>
    <xf numFmtId="0" fontId="8" fillId="0" borderId="1" xfId="0" applyFont="1" applyBorder="1" applyAlignment="1">
      <alignment horizontal="center"/>
    </xf>
    <xf numFmtId="3" fontId="2" fillId="0" borderId="0" xfId="0" applyNumberFormat="1" applyFont="1" applyAlignment="1">
      <alignment horizontal="right"/>
    </xf>
    <xf numFmtId="0" fontId="10" fillId="0" borderId="0" xfId="0" applyFont="1" applyAlignment="1">
      <alignment horizontal="left" wrapText="1"/>
    </xf>
    <xf numFmtId="165" fontId="0" fillId="0" borderId="0" xfId="2" applyNumberFormat="1" applyFont="1"/>
    <xf numFmtId="0" fontId="8" fillId="0" borderId="0" xfId="0" applyFont="1" applyBorder="1" applyAlignment="1">
      <alignment horizontal="center"/>
    </xf>
    <xf numFmtId="42" fontId="13" fillId="0" borderId="0" xfId="0" applyNumberFormat="1" applyFont="1"/>
    <xf numFmtId="0" fontId="13" fillId="0" borderId="1" xfId="0" applyFont="1" applyBorder="1" applyAlignment="1">
      <alignment horizontal="center"/>
    </xf>
    <xf numFmtId="0" fontId="8" fillId="0" borderId="0" xfId="0" applyFont="1" applyAlignment="1">
      <alignment horizontal="center"/>
    </xf>
    <xf numFmtId="0" fontId="8" fillId="5" borderId="0" xfId="0" applyFont="1" applyFill="1"/>
    <xf numFmtId="9" fontId="0" fillId="0" borderId="0" xfId="7" applyFont="1"/>
    <xf numFmtId="3" fontId="2" fillId="0" borderId="0" xfId="0" applyNumberFormat="1" applyFont="1" applyAlignment="1">
      <alignment vertical="top"/>
    </xf>
    <xf numFmtId="3" fontId="5" fillId="0" borderId="0" xfId="0" applyNumberFormat="1" applyFont="1" applyAlignment="1">
      <alignment vertical="top"/>
    </xf>
    <xf numFmtId="3" fontId="2" fillId="0" borderId="0" xfId="0" applyNumberFormat="1" applyFont="1" applyAlignment="1">
      <alignment horizontal="center" vertical="top"/>
    </xf>
    <xf numFmtId="0" fontId="8" fillId="0" borderId="0" xfId="0" applyFont="1" applyAlignment="1">
      <alignment vertical="top"/>
    </xf>
    <xf numFmtId="3" fontId="2" fillId="0" borderId="0" xfId="0" applyNumberFormat="1" applyFont="1" applyAlignment="1">
      <alignment vertical="top" wrapText="1"/>
    </xf>
    <xf numFmtId="0" fontId="8" fillId="0" borderId="0" xfId="0" applyFont="1" applyFill="1" applyAlignment="1">
      <alignment horizontal="left"/>
    </xf>
    <xf numFmtId="0" fontId="8" fillId="0" borderId="1" xfId="0" applyFont="1" applyBorder="1" applyAlignment="1">
      <alignment vertical="top"/>
    </xf>
    <xf numFmtId="0" fontId="0" fillId="0" borderId="1" xfId="0" applyFont="1" applyBorder="1" applyAlignment="1">
      <alignment vertical="top"/>
    </xf>
    <xf numFmtId="0" fontId="0" fillId="0" borderId="1" xfId="0" applyFont="1" applyBorder="1" applyAlignment="1">
      <alignment horizontal="center" vertical="top"/>
    </xf>
    <xf numFmtId="0" fontId="0" fillId="0" borderId="1" xfId="0" applyFont="1" applyFill="1" applyBorder="1" applyAlignment="1">
      <alignment vertical="top"/>
    </xf>
    <xf numFmtId="0" fontId="0" fillId="0" borderId="0" xfId="0" applyFont="1" applyFill="1" applyAlignment="1">
      <alignment horizontal="right"/>
    </xf>
    <xf numFmtId="3" fontId="15" fillId="0" borderId="0" xfId="0" applyNumberFormat="1" applyFont="1" applyAlignment="1">
      <alignment horizontal="right"/>
    </xf>
    <xf numFmtId="0" fontId="14" fillId="0" borderId="0" xfId="0" applyFont="1" applyFill="1" applyAlignment="1">
      <alignment horizontal="right"/>
    </xf>
    <xf numFmtId="0" fontId="0" fillId="0" borderId="1" xfId="0" applyFont="1" applyBorder="1" applyAlignment="1">
      <alignment horizontal="left" vertical="top" wrapText="1"/>
    </xf>
    <xf numFmtId="3" fontId="18" fillId="0" borderId="0" xfId="0" applyNumberFormat="1" applyFont="1" applyAlignment="1">
      <alignment horizontal="left"/>
    </xf>
    <xf numFmtId="3" fontId="19" fillId="0" borderId="0" xfId="0" applyNumberFormat="1" applyFont="1" applyAlignment="1"/>
    <xf numFmtId="3" fontId="18" fillId="0" borderId="0" xfId="0" applyNumberFormat="1" applyFont="1" applyAlignment="1"/>
    <xf numFmtId="3" fontId="19" fillId="0" borderId="0" xfId="0" applyNumberFormat="1" applyFont="1" applyFill="1" applyAlignment="1"/>
    <xf numFmtId="3" fontId="20" fillId="0" borderId="0" xfId="3" applyFont="1" applyFill="1" applyAlignment="1">
      <alignment horizontal="right"/>
    </xf>
    <xf numFmtId="3" fontId="19" fillId="0" borderId="0" xfId="0" applyNumberFormat="1" applyFont="1" applyBorder="1" applyAlignment="1"/>
    <xf numFmtId="3" fontId="19" fillId="0" borderId="0" xfId="0" applyNumberFormat="1" applyFont="1" applyBorder="1" applyAlignment="1">
      <alignment horizontal="center"/>
    </xf>
    <xf numFmtId="3" fontId="14" fillId="0" borderId="0" xfId="3" applyFont="1" applyFill="1" applyAlignment="1">
      <alignment horizontal="right"/>
    </xf>
    <xf numFmtId="3" fontId="20" fillId="0" borderId="0" xfId="3" applyFont="1" applyAlignment="1">
      <alignment horizontal="center"/>
    </xf>
    <xf numFmtId="3" fontId="21" fillId="0" borderId="0" xfId="3" applyFont="1" applyAlignment="1"/>
    <xf numFmtId="3" fontId="20" fillId="0" borderId="0" xfId="3" applyFont="1" applyAlignment="1"/>
    <xf numFmtId="3" fontId="21" fillId="0" borderId="0" xfId="3" applyFont="1" applyFill="1" applyAlignment="1">
      <alignment horizontal="right"/>
    </xf>
    <xf numFmtId="3" fontId="20" fillId="0" borderId="0" xfId="3" applyFont="1" applyBorder="1" applyAlignment="1">
      <alignment horizontal="center" wrapText="1"/>
    </xf>
    <xf numFmtId="3" fontId="20" fillId="0" borderId="0" xfId="3" applyFont="1" applyBorder="1" applyAlignment="1"/>
    <xf numFmtId="3" fontId="18" fillId="0" borderId="0" xfId="0" applyNumberFormat="1" applyFont="1" applyAlignment="1">
      <alignment horizontal="center"/>
    </xf>
    <xf numFmtId="3" fontId="20" fillId="0" borderId="0" xfId="3" applyFont="1" applyBorder="1" applyAlignment="1">
      <alignment horizontal="center"/>
    </xf>
    <xf numFmtId="3" fontId="18" fillId="0" borderId="0" xfId="0" applyNumberFormat="1" applyFont="1" applyBorder="1" applyAlignment="1"/>
    <xf numFmtId="3" fontId="18" fillId="0" borderId="0" xfId="0" applyNumberFormat="1" applyFont="1" applyBorder="1" applyAlignment="1">
      <alignment horizontal="center"/>
    </xf>
    <xf numFmtId="3" fontId="20" fillId="0" borderId="1" xfId="3" applyFont="1" applyBorder="1" applyAlignment="1">
      <alignment horizontal="center"/>
    </xf>
    <xf numFmtId="14" fontId="20" fillId="0" borderId="1" xfId="3" applyNumberFormat="1" applyFont="1" applyBorder="1" applyAlignment="1">
      <alignment horizontal="center"/>
    </xf>
    <xf numFmtId="164" fontId="20" fillId="0" borderId="1" xfId="3" applyNumberFormat="1" applyFont="1" applyBorder="1" applyAlignment="1">
      <alignment horizontal="center"/>
    </xf>
    <xf numFmtId="3" fontId="18" fillId="0" borderId="1" xfId="0" applyNumberFormat="1" applyFont="1" applyBorder="1" applyAlignment="1">
      <alignment horizontal="center"/>
    </xf>
    <xf numFmtId="3" fontId="22" fillId="0" borderId="0" xfId="3" applyFont="1" applyAlignment="1">
      <alignment horizontal="center"/>
    </xf>
    <xf numFmtId="3" fontId="24" fillId="0" borderId="0" xfId="3" applyFont="1" applyAlignment="1">
      <alignment horizontal="center"/>
    </xf>
    <xf numFmtId="3" fontId="22" fillId="0" borderId="0" xfId="3" applyFont="1" applyAlignment="1"/>
    <xf numFmtId="3" fontId="21" fillId="0" borderId="0" xfId="3" applyFont="1" applyAlignment="1">
      <alignment horizontal="center"/>
    </xf>
    <xf numFmtId="3" fontId="24" fillId="0" borderId="0" xfId="3" applyFont="1" applyAlignment="1"/>
    <xf numFmtId="165" fontId="19" fillId="0" borderId="0" xfId="2" applyNumberFormat="1" applyFont="1" applyBorder="1" applyAlignment="1" applyProtection="1">
      <protection locked="0"/>
    </xf>
    <xf numFmtId="165" fontId="18" fillId="0" borderId="0" xfId="2" applyNumberFormat="1" applyFont="1" applyBorder="1" applyAlignment="1" applyProtection="1">
      <protection locked="0"/>
    </xf>
    <xf numFmtId="3" fontId="21" fillId="0" borderId="0" xfId="3" applyFont="1" applyBorder="1" applyAlignment="1">
      <alignment horizontal="center"/>
    </xf>
    <xf numFmtId="3" fontId="21" fillId="0" borderId="0" xfId="3" applyFont="1" applyBorder="1" applyAlignment="1"/>
    <xf numFmtId="3" fontId="21" fillId="0" borderId="0" xfId="3" applyFont="1" applyFill="1" applyAlignment="1">
      <alignment horizontal="left" indent="1"/>
    </xf>
    <xf numFmtId="3" fontId="21" fillId="0" borderId="0" xfId="3" applyFont="1" applyFill="1" applyAlignment="1">
      <alignment horizontal="center"/>
    </xf>
    <xf numFmtId="5" fontId="19" fillId="0" borderId="0" xfId="2" applyNumberFormat="1" applyFont="1" applyFill="1" applyBorder="1" applyAlignment="1" applyProtection="1">
      <protection locked="0"/>
    </xf>
    <xf numFmtId="5" fontId="19" fillId="0" borderId="0" xfId="2" applyNumberFormat="1" applyFont="1" applyBorder="1" applyAlignment="1" applyProtection="1">
      <protection locked="0"/>
    </xf>
    <xf numFmtId="3" fontId="21" fillId="0" borderId="0" xfId="3" applyFont="1" applyBorder="1" applyAlignment="1">
      <alignment horizontal="left"/>
    </xf>
    <xf numFmtId="37" fontId="21" fillId="0" borderId="0" xfId="2" applyNumberFormat="1" applyFont="1" applyFill="1" applyBorder="1" applyAlignment="1"/>
    <xf numFmtId="37" fontId="20" fillId="0" borderId="0" xfId="2" applyNumberFormat="1" applyFont="1" applyFill="1" applyBorder="1" applyAlignment="1"/>
    <xf numFmtId="3" fontId="21" fillId="0" borderId="1" xfId="3" applyFont="1" applyBorder="1" applyAlignment="1">
      <alignment horizontal="left" indent="1"/>
    </xf>
    <xf numFmtId="37" fontId="21" fillId="0" borderId="1" xfId="2" applyNumberFormat="1" applyFont="1" applyFill="1" applyBorder="1" applyAlignment="1"/>
    <xf numFmtId="3" fontId="20" fillId="0" borderId="0" xfId="3" applyFont="1" applyAlignment="1">
      <alignment horizontal="left"/>
    </xf>
    <xf numFmtId="5" fontId="19" fillId="0" borderId="2" xfId="2" applyNumberFormat="1" applyFont="1" applyBorder="1" applyAlignment="1" applyProtection="1">
      <protection locked="0"/>
    </xf>
    <xf numFmtId="37" fontId="21" fillId="0" borderId="3" xfId="3" applyNumberFormat="1" applyFont="1" applyBorder="1" applyAlignment="1"/>
    <xf numFmtId="37" fontId="19" fillId="0" borderId="0" xfId="0" applyNumberFormat="1" applyFont="1" applyAlignment="1"/>
    <xf numFmtId="3" fontId="19" fillId="0" borderId="0" xfId="0" applyNumberFormat="1" applyFont="1" applyBorder="1" applyAlignment="1">
      <alignment horizontal="left"/>
    </xf>
    <xf numFmtId="37" fontId="21" fillId="0" borderId="0" xfId="3" applyNumberFormat="1" applyFont="1" applyFill="1" applyAlignment="1"/>
    <xf numFmtId="37" fontId="21" fillId="0" borderId="0" xfId="3" applyNumberFormat="1" applyFont="1" applyAlignment="1"/>
    <xf numFmtId="37" fontId="21" fillId="0" borderId="0" xfId="3" applyNumberFormat="1" applyFont="1" applyFill="1" applyBorder="1" applyAlignment="1"/>
    <xf numFmtId="37" fontId="21" fillId="0" borderId="0" xfId="3" applyNumberFormat="1" applyFont="1" applyBorder="1" applyAlignment="1">
      <alignment horizontal="center"/>
    </xf>
    <xf numFmtId="37" fontId="21" fillId="0" borderId="0" xfId="3" applyNumberFormat="1" applyFont="1" applyBorder="1" applyAlignment="1"/>
    <xf numFmtId="3" fontId="21" fillId="0" borderId="0" xfId="3" applyFont="1" applyAlignment="1">
      <alignment horizontal="left" indent="1"/>
    </xf>
    <xf numFmtId="5" fontId="21" fillId="0" borderId="0" xfId="2" applyNumberFormat="1" applyFont="1" applyFill="1" applyBorder="1" applyAlignment="1"/>
    <xf numFmtId="5" fontId="21" fillId="0" borderId="0" xfId="2" applyNumberFormat="1" applyFont="1" applyBorder="1" applyAlignment="1"/>
    <xf numFmtId="3" fontId="21" fillId="0" borderId="0" xfId="3" applyFont="1" applyFill="1" applyBorder="1" applyAlignment="1"/>
    <xf numFmtId="3" fontId="21" fillId="0" borderId="1" xfId="3" applyFont="1" applyFill="1" applyBorder="1" applyAlignment="1">
      <alignment horizontal="left" indent="1"/>
    </xf>
    <xf numFmtId="37" fontId="20" fillId="0" borderId="1" xfId="2" applyNumberFormat="1" applyFont="1" applyFill="1" applyBorder="1" applyAlignment="1"/>
    <xf numFmtId="5" fontId="19" fillId="0" borderId="1" xfId="2" applyNumberFormat="1" applyFont="1" applyBorder="1" applyAlignment="1" applyProtection="1">
      <protection locked="0"/>
    </xf>
    <xf numFmtId="37" fontId="19" fillId="0" borderId="0" xfId="2" applyNumberFormat="1" applyFont="1" applyAlignment="1" applyProtection="1">
      <protection locked="0"/>
    </xf>
    <xf numFmtId="37" fontId="25" fillId="0" borderId="0" xfId="2" applyNumberFormat="1" applyFont="1" applyAlignment="1" applyProtection="1">
      <protection locked="0"/>
    </xf>
    <xf numFmtId="37" fontId="21" fillId="0" borderId="0" xfId="2" applyNumberFormat="1" applyFont="1" applyAlignment="1"/>
    <xf numFmtId="3" fontId="20" fillId="0" borderId="0" xfId="3" applyFont="1" applyFill="1" applyAlignment="1">
      <alignment horizontal="center"/>
    </xf>
    <xf numFmtId="3" fontId="22" fillId="0" borderId="0" xfId="3" applyFont="1" applyFill="1" applyAlignment="1">
      <alignment horizontal="left" indent="1"/>
    </xf>
    <xf numFmtId="3" fontId="19" fillId="0" borderId="0" xfId="0" applyNumberFormat="1" applyFont="1" applyFill="1" applyBorder="1" applyAlignment="1"/>
    <xf numFmtId="3" fontId="21" fillId="0" borderId="0" xfId="3" applyFont="1" applyFill="1" applyAlignment="1">
      <alignment horizontal="left" indent="3"/>
    </xf>
    <xf numFmtId="37" fontId="25" fillId="0" borderId="0" xfId="3" applyNumberFormat="1" applyFont="1" applyBorder="1" applyAlignment="1" applyProtection="1">
      <protection locked="0"/>
    </xf>
    <xf numFmtId="37" fontId="19" fillId="0" borderId="0" xfId="3" applyNumberFormat="1" applyFont="1" applyFill="1" applyBorder="1" applyAlignment="1" applyProtection="1">
      <protection locked="0"/>
    </xf>
    <xf numFmtId="5" fontId="19" fillId="0" borderId="5" xfId="2" applyNumberFormat="1" applyFont="1" applyBorder="1" applyAlignment="1" applyProtection="1">
      <protection locked="0"/>
    </xf>
    <xf numFmtId="0" fontId="0" fillId="0" borderId="0" xfId="0" applyFont="1"/>
    <xf numFmtId="0" fontId="0" fillId="0" borderId="0" xfId="0" applyFont="1" applyFill="1" applyBorder="1"/>
    <xf numFmtId="0" fontId="0" fillId="2" borderId="0" xfId="0" applyFont="1" applyFill="1"/>
    <xf numFmtId="0" fontId="0" fillId="5" borderId="0" xfId="0" applyFont="1" applyFill="1"/>
    <xf numFmtId="0" fontId="0" fillId="0" borderId="1" xfId="0" applyFont="1" applyBorder="1"/>
    <xf numFmtId="166" fontId="0" fillId="0" borderId="0" xfId="0" applyNumberFormat="1" applyFont="1"/>
    <xf numFmtId="0" fontId="0" fillId="0" borderId="0" xfId="0" applyFont="1" applyFill="1"/>
    <xf numFmtId="166" fontId="0" fillId="0" borderId="0" xfId="0" applyNumberFormat="1" applyFont="1" applyBorder="1"/>
    <xf numFmtId="0" fontId="0" fillId="0" borderId="0" xfId="0" applyNumberFormat="1" applyFont="1" applyFill="1"/>
    <xf numFmtId="14" fontId="0" fillId="0" borderId="0" xfId="0" applyNumberFormat="1" applyFont="1" applyFill="1"/>
    <xf numFmtId="44" fontId="0" fillId="0" borderId="0" xfId="0" applyNumberFormat="1" applyFont="1"/>
    <xf numFmtId="0" fontId="0" fillId="5" borderId="0" xfId="0" applyFont="1" applyFill="1" applyAlignment="1">
      <alignment horizontal="center"/>
    </xf>
    <xf numFmtId="0" fontId="0" fillId="0" borderId="0" xfId="0" applyFont="1" applyAlignment="1">
      <alignment horizontal="center"/>
    </xf>
    <xf numFmtId="37" fontId="0" fillId="0" borderId="0" xfId="0" applyNumberFormat="1" applyFont="1" applyAlignment="1">
      <alignment horizontal="right"/>
    </xf>
    <xf numFmtId="37" fontId="0" fillId="0" borderId="0" xfId="0" applyNumberFormat="1" applyFont="1" applyFill="1" applyAlignment="1">
      <alignment horizontal="right"/>
    </xf>
    <xf numFmtId="0" fontId="0" fillId="2" borderId="0" xfId="0" applyFont="1" applyFill="1" applyAlignment="1">
      <alignment horizontal="center"/>
    </xf>
    <xf numFmtId="0" fontId="0" fillId="0" borderId="0" xfId="0" applyFont="1" applyAlignment="1">
      <alignment horizontal="right"/>
    </xf>
    <xf numFmtId="165" fontId="0" fillId="0" borderId="0" xfId="0" applyNumberFormat="1" applyFont="1"/>
    <xf numFmtId="165" fontId="0" fillId="2" borderId="0" xfId="0" applyNumberFormat="1" applyFont="1" applyFill="1" applyAlignment="1">
      <alignment horizontal="right"/>
    </xf>
    <xf numFmtId="0" fontId="0" fillId="2" borderId="0" xfId="0" applyFont="1" applyFill="1" applyAlignment="1">
      <alignment horizontal="right"/>
    </xf>
    <xf numFmtId="0" fontId="0" fillId="0" borderId="0" xfId="0" applyFont="1" applyBorder="1"/>
    <xf numFmtId="0" fontId="0" fillId="2" borderId="0" xfId="0" applyFont="1" applyFill="1" applyBorder="1"/>
    <xf numFmtId="9" fontId="0" fillId="2" borderId="0" xfId="0" applyNumberFormat="1" applyFont="1" applyFill="1" applyBorder="1"/>
    <xf numFmtId="3" fontId="20" fillId="0" borderId="0" xfId="3" applyFont="1" applyFill="1" applyBorder="1" applyAlignment="1">
      <alignment horizontal="center"/>
    </xf>
    <xf numFmtId="3" fontId="20" fillId="0" borderId="0" xfId="3" applyFont="1" applyFill="1" applyBorder="1" applyAlignment="1"/>
    <xf numFmtId="3" fontId="18" fillId="5" borderId="0" xfId="0" applyNumberFormat="1" applyFont="1" applyFill="1" applyAlignment="1"/>
    <xf numFmtId="3" fontId="22" fillId="0" borderId="0" xfId="3" applyFont="1" applyFill="1" applyBorder="1" applyAlignment="1">
      <alignment horizontal="center"/>
    </xf>
    <xf numFmtId="165" fontId="19" fillId="0" borderId="0" xfId="2" applyNumberFormat="1" applyFont="1" applyFill="1" applyBorder="1" applyAlignment="1" applyProtection="1">
      <protection locked="0"/>
    </xf>
    <xf numFmtId="166" fontId="19" fillId="0" borderId="0" xfId="2" applyNumberFormat="1" applyFont="1" applyBorder="1" applyAlignment="1" applyProtection="1">
      <protection locked="0"/>
    </xf>
    <xf numFmtId="166" fontId="19" fillId="0" borderId="0" xfId="2" applyNumberFormat="1" applyFont="1" applyFill="1" applyBorder="1" applyAlignment="1" applyProtection="1">
      <protection locked="0"/>
    </xf>
    <xf numFmtId="166" fontId="19" fillId="0" borderId="0" xfId="1" applyNumberFormat="1" applyFont="1" applyBorder="1" applyAlignment="1" applyProtection="1">
      <protection locked="0"/>
    </xf>
    <xf numFmtId="166" fontId="21" fillId="0" borderId="0" xfId="2" applyNumberFormat="1" applyFont="1" applyFill="1" applyBorder="1" applyAlignment="1"/>
    <xf numFmtId="166" fontId="19" fillId="0" borderId="1" xfId="2" applyNumberFormat="1" applyFont="1" applyBorder="1" applyAlignment="1" applyProtection="1">
      <protection locked="0"/>
    </xf>
    <xf numFmtId="166" fontId="21" fillId="0" borderId="0" xfId="3" applyNumberFormat="1" applyFont="1" applyBorder="1" applyAlignment="1"/>
    <xf numFmtId="166" fontId="21" fillId="0" borderId="0" xfId="3" applyNumberFormat="1" applyFont="1" applyFill="1" applyAlignment="1"/>
    <xf numFmtId="166" fontId="21" fillId="0" borderId="0" xfId="3" applyNumberFormat="1" applyFont="1" applyAlignment="1"/>
    <xf numFmtId="166" fontId="21" fillId="0" borderId="0" xfId="3" applyNumberFormat="1" applyFont="1" applyFill="1" applyBorder="1" applyAlignment="1"/>
    <xf numFmtId="166" fontId="21" fillId="0" borderId="0" xfId="2" applyNumberFormat="1" applyFont="1" applyBorder="1" applyAlignment="1"/>
    <xf numFmtId="166" fontId="21" fillId="0" borderId="1" xfId="2" applyNumberFormat="1" applyFont="1" applyBorder="1" applyAlignment="1"/>
    <xf numFmtId="166" fontId="19" fillId="0" borderId="5" xfId="2" applyNumberFormat="1" applyFont="1" applyBorder="1" applyAlignment="1" applyProtection="1">
      <protection locked="0"/>
    </xf>
    <xf numFmtId="166" fontId="19" fillId="0" borderId="0" xfId="2" applyNumberFormat="1" applyFont="1" applyAlignment="1" applyProtection="1">
      <protection locked="0"/>
    </xf>
    <xf numFmtId="166" fontId="25" fillId="0" borderId="0" xfId="2" applyNumberFormat="1" applyFont="1" applyAlignment="1" applyProtection="1">
      <protection locked="0"/>
    </xf>
    <xf numFmtId="166" fontId="25" fillId="0" borderId="0" xfId="2" applyNumberFormat="1" applyFont="1" applyFill="1" applyBorder="1" applyAlignment="1" applyProtection="1">
      <protection locked="0"/>
    </xf>
    <xf numFmtId="166" fontId="21" fillId="0" borderId="0" xfId="2" applyNumberFormat="1" applyFont="1" applyAlignment="1"/>
    <xf numFmtId="166" fontId="21" fillId="0" borderId="0" xfId="1" applyNumberFormat="1" applyFont="1" applyFill="1" applyBorder="1" applyAlignment="1"/>
    <xf numFmtId="166" fontId="21" fillId="0" borderId="0" xfId="3" applyNumberFormat="1" applyFont="1" applyFill="1" applyBorder="1" applyAlignment="1" applyProtection="1">
      <protection locked="0"/>
    </xf>
    <xf numFmtId="166" fontId="25" fillId="0" borderId="0" xfId="3" applyNumberFormat="1" applyFont="1" applyBorder="1" applyAlignment="1" applyProtection="1">
      <protection locked="0"/>
    </xf>
    <xf numFmtId="166" fontId="25" fillId="0" borderId="0" xfId="3" applyNumberFormat="1" applyFont="1" applyFill="1" applyBorder="1" applyAlignment="1" applyProtection="1">
      <protection locked="0"/>
    </xf>
    <xf numFmtId="3" fontId="21" fillId="0" borderId="0" xfId="3" applyFont="1" applyAlignment="1">
      <alignment horizontal="left"/>
    </xf>
    <xf numFmtId="37" fontId="25" fillId="0" borderId="0" xfId="3" applyNumberFormat="1" applyFont="1" applyFill="1" applyBorder="1" applyAlignment="1" applyProtection="1">
      <protection locked="0"/>
    </xf>
    <xf numFmtId="3" fontId="20" fillId="5" borderId="0" xfId="3" applyFont="1" applyFill="1" applyAlignment="1">
      <alignment horizontal="left"/>
    </xf>
    <xf numFmtId="3" fontId="20" fillId="5" borderId="0" xfId="3" applyFont="1" applyFill="1" applyAlignment="1">
      <alignment horizontal="center"/>
    </xf>
    <xf numFmtId="37" fontId="25" fillId="5" borderId="0" xfId="3" applyNumberFormat="1" applyFont="1" applyFill="1" applyBorder="1" applyAlignment="1" applyProtection="1">
      <protection locked="0"/>
    </xf>
    <xf numFmtId="37" fontId="18" fillId="0" borderId="0" xfId="3" applyNumberFormat="1" applyFont="1" applyBorder="1" applyAlignment="1" applyProtection="1">
      <alignment horizontal="center"/>
      <protection locked="0"/>
    </xf>
    <xf numFmtId="37" fontId="18" fillId="0" borderId="7" xfId="3" applyNumberFormat="1" applyFont="1" applyFill="1" applyBorder="1" applyAlignment="1" applyProtection="1">
      <alignment horizontal="center"/>
      <protection locked="0"/>
    </xf>
    <xf numFmtId="37" fontId="18" fillId="0" borderId="4" xfId="3" applyNumberFormat="1" applyFont="1" applyBorder="1" applyAlignment="1" applyProtection="1">
      <alignment horizontal="center"/>
      <protection locked="0"/>
    </xf>
    <xf numFmtId="37" fontId="18" fillId="0" borderId="8" xfId="3" applyNumberFormat="1" applyFont="1" applyBorder="1" applyAlignment="1" applyProtection="1">
      <alignment horizontal="center"/>
      <protection locked="0"/>
    </xf>
    <xf numFmtId="37" fontId="18" fillId="0" borderId="11" xfId="3" applyNumberFormat="1" applyFont="1" applyFill="1" applyBorder="1" applyAlignment="1" applyProtection="1">
      <alignment horizontal="center"/>
      <protection locked="0"/>
    </xf>
    <xf numFmtId="3" fontId="20" fillId="0" borderId="1" xfId="3" applyFont="1" applyBorder="1" applyAlignment="1">
      <alignment horizontal="left"/>
    </xf>
    <xf numFmtId="37" fontId="18" fillId="0" borderId="9" xfId="3" applyNumberFormat="1" applyFont="1" applyFill="1" applyBorder="1" applyAlignment="1" applyProtection="1">
      <alignment horizontal="center"/>
      <protection locked="0"/>
    </xf>
    <xf numFmtId="3" fontId="20" fillId="0" borderId="10" xfId="3" applyFont="1" applyBorder="1" applyAlignment="1">
      <alignment horizontal="center"/>
    </xf>
    <xf numFmtId="3" fontId="20" fillId="0" borderId="12" xfId="3" applyFont="1" applyFill="1" applyBorder="1" applyAlignment="1">
      <alignment horizontal="center"/>
    </xf>
    <xf numFmtId="37" fontId="21" fillId="0" borderId="0" xfId="2" applyNumberFormat="1" applyFont="1" applyAlignment="1">
      <alignment horizontal="right"/>
    </xf>
    <xf numFmtId="37" fontId="21" fillId="0" borderId="0" xfId="3" applyNumberFormat="1" applyFont="1" applyBorder="1" applyAlignment="1">
      <alignment horizontal="right"/>
    </xf>
    <xf numFmtId="37" fontId="19" fillId="0" borderId="0" xfId="0" applyNumberFormat="1" applyFont="1" applyAlignment="1">
      <alignment horizontal="right"/>
    </xf>
    <xf numFmtId="37" fontId="19" fillId="0" borderId="0" xfId="0" applyNumberFormat="1" applyFont="1" applyFill="1" applyAlignment="1">
      <alignment horizontal="right"/>
    </xf>
    <xf numFmtId="3" fontId="19" fillId="2" borderId="0" xfId="0" applyNumberFormat="1" applyFont="1" applyFill="1" applyAlignment="1">
      <alignment horizontal="center"/>
    </xf>
    <xf numFmtId="9" fontId="19" fillId="2" borderId="0" xfId="7" applyFont="1" applyFill="1" applyAlignment="1">
      <alignment horizontal="center"/>
    </xf>
    <xf numFmtId="3" fontId="19" fillId="0" borderId="0" xfId="0" applyNumberFormat="1" applyFont="1" applyAlignment="1">
      <alignment horizontal="right"/>
    </xf>
    <xf numFmtId="168" fontId="19" fillId="0" borderId="0" xfId="7" applyNumberFormat="1" applyFont="1" applyAlignment="1">
      <alignment horizontal="right"/>
    </xf>
    <xf numFmtId="9" fontId="19" fillId="0" borderId="0" xfId="7" applyFont="1" applyFill="1" applyAlignment="1">
      <alignment horizontal="right"/>
    </xf>
    <xf numFmtId="3" fontId="19" fillId="0" borderId="0" xfId="0" applyNumberFormat="1" applyFont="1" applyFill="1" applyAlignment="1">
      <alignment horizontal="right"/>
    </xf>
    <xf numFmtId="3" fontId="19" fillId="2" borderId="0" xfId="0" applyNumberFormat="1" applyFont="1" applyFill="1" applyAlignment="1"/>
    <xf numFmtId="9" fontId="19" fillId="0" borderId="0" xfId="7" applyFont="1" applyAlignment="1">
      <alignment horizontal="right"/>
    </xf>
    <xf numFmtId="3" fontId="19" fillId="2" borderId="0" xfId="0" applyNumberFormat="1" applyFont="1" applyFill="1" applyAlignment="1">
      <alignment horizontal="left"/>
    </xf>
    <xf numFmtId="3" fontId="19" fillId="2" borderId="0" xfId="0" applyNumberFormat="1" applyFont="1" applyFill="1" applyAlignment="1">
      <alignment horizontal="right"/>
    </xf>
    <xf numFmtId="0" fontId="0" fillId="0" borderId="0" xfId="0" applyFont="1" applyFill="1" applyAlignment="1">
      <alignment horizontal="center"/>
    </xf>
    <xf numFmtId="0" fontId="19" fillId="0" borderId="0" xfId="0" applyFont="1" applyFill="1" applyBorder="1" applyAlignment="1"/>
    <xf numFmtId="0" fontId="19" fillId="0" borderId="0" xfId="0" applyFont="1" applyAlignment="1"/>
    <xf numFmtId="165" fontId="19" fillId="0" borderId="0" xfId="2" applyNumberFormat="1" applyFont="1" applyAlignment="1"/>
    <xf numFmtId="0" fontId="19" fillId="0" borderId="0" xfId="0" applyFont="1" applyBorder="1" applyAlignment="1">
      <alignment horizontal="left" indent="1"/>
    </xf>
    <xf numFmtId="0" fontId="19" fillId="0" borderId="0" xfId="8" applyFont="1" applyFill="1"/>
    <xf numFmtId="0" fontId="19" fillId="0" borderId="0" xfId="8" applyFont="1" applyFill="1" applyBorder="1"/>
    <xf numFmtId="3" fontId="20" fillId="0" borderId="1" xfId="3" applyFont="1" applyBorder="1" applyAlignment="1">
      <alignment horizontal="center" wrapText="1"/>
    </xf>
    <xf numFmtId="37" fontId="21" fillId="2" borderId="0" xfId="2" applyNumberFormat="1" applyFont="1" applyFill="1" applyAlignment="1">
      <alignment horizontal="right"/>
    </xf>
    <xf numFmtId="37" fontId="19" fillId="2" borderId="0" xfId="0" applyNumberFormat="1" applyFont="1" applyFill="1" applyBorder="1" applyAlignment="1"/>
    <xf numFmtId="37" fontId="19" fillId="0" borderId="0" xfId="0" applyNumberFormat="1" applyFont="1" applyBorder="1" applyAlignment="1"/>
    <xf numFmtId="37" fontId="19" fillId="0" borderId="0" xfId="0" applyNumberFormat="1" applyFont="1" applyFill="1" applyBorder="1" applyAlignment="1"/>
    <xf numFmtId="37" fontId="19" fillId="0" borderId="0" xfId="0" applyNumberFormat="1" applyFont="1" applyFill="1" applyAlignment="1"/>
    <xf numFmtId="43" fontId="21" fillId="0" borderId="0" xfId="3" applyNumberFormat="1" applyFont="1" applyAlignment="1">
      <alignment horizontal="left"/>
    </xf>
    <xf numFmtId="0" fontId="19" fillId="0" borderId="0" xfId="0" applyNumberFormat="1" applyFont="1" applyAlignment="1"/>
    <xf numFmtId="0" fontId="0" fillId="0" borderId="0" xfId="0" applyNumberFormat="1" applyFont="1"/>
    <xf numFmtId="0" fontId="0" fillId="2" borderId="0" xfId="0" applyNumberFormat="1" applyFont="1" applyFill="1"/>
    <xf numFmtId="0" fontId="20" fillId="0" borderId="0" xfId="3" applyNumberFormat="1" applyFont="1" applyAlignment="1"/>
    <xf numFmtId="0" fontId="18" fillId="5" borderId="0" xfId="0" applyNumberFormat="1" applyFont="1" applyFill="1" applyAlignment="1"/>
    <xf numFmtId="0" fontId="18" fillId="0" borderId="0" xfId="0" applyNumberFormat="1" applyFont="1" applyAlignment="1"/>
    <xf numFmtId="0" fontId="20" fillId="0" borderId="1" xfId="3" applyNumberFormat="1" applyFont="1" applyBorder="1" applyAlignment="1">
      <alignment horizontal="center"/>
    </xf>
    <xf numFmtId="0" fontId="22" fillId="0" borderId="0" xfId="3" applyNumberFormat="1" applyFont="1" applyAlignment="1"/>
    <xf numFmtId="0" fontId="21" fillId="0" borderId="0" xfId="3" applyNumberFormat="1" applyFont="1" applyAlignment="1">
      <alignment horizontal="left" indent="1"/>
    </xf>
    <xf numFmtId="0" fontId="24" fillId="0" borderId="0" xfId="3" applyNumberFormat="1" applyFont="1" applyAlignment="1"/>
    <xf numFmtId="0" fontId="21" fillId="0" borderId="0" xfId="3" applyNumberFormat="1" applyFont="1" applyFill="1" applyAlignment="1">
      <alignment horizontal="left" indent="1"/>
    </xf>
    <xf numFmtId="0" fontId="20" fillId="0" borderId="0" xfId="3" applyNumberFormat="1" applyFont="1" applyAlignment="1">
      <alignment horizontal="left"/>
    </xf>
    <xf numFmtId="0" fontId="21" fillId="0" borderId="0" xfId="3" applyNumberFormat="1" applyFont="1" applyAlignment="1"/>
    <xf numFmtId="0" fontId="21" fillId="0" borderId="0" xfId="3" applyNumberFormat="1" applyFont="1" applyFill="1" applyAlignment="1">
      <alignment horizontal="left" indent="3"/>
    </xf>
    <xf numFmtId="0" fontId="21" fillId="0" borderId="0" xfId="3" applyNumberFormat="1" applyFont="1" applyBorder="1" applyAlignment="1"/>
    <xf numFmtId="0" fontId="20" fillId="5" borderId="0" xfId="3" applyNumberFormat="1" applyFont="1" applyFill="1" applyAlignment="1">
      <alignment horizontal="center"/>
    </xf>
    <xf numFmtId="0" fontId="20" fillId="0" borderId="0" xfId="3" applyNumberFormat="1" applyFont="1" applyAlignment="1">
      <alignment horizontal="center"/>
    </xf>
    <xf numFmtId="0" fontId="20" fillId="0" borderId="1" xfId="3" applyNumberFormat="1" applyFont="1" applyBorder="1" applyAlignment="1">
      <alignment horizontal="left"/>
    </xf>
    <xf numFmtId="0" fontId="21" fillId="0" borderId="0" xfId="3" applyNumberFormat="1" applyFont="1" applyAlignment="1">
      <alignment horizontal="left"/>
    </xf>
    <xf numFmtId="0" fontId="21" fillId="0" borderId="0" xfId="3" applyNumberFormat="1" applyFont="1" applyAlignment="1">
      <alignment horizontal="center"/>
    </xf>
    <xf numFmtId="3" fontId="19" fillId="0" borderId="0" xfId="0" applyNumberFormat="1" applyFont="1" applyFill="1" applyAlignment="1">
      <alignment horizontal="left"/>
    </xf>
    <xf numFmtId="9" fontId="19" fillId="0" borderId="0" xfId="7" applyFont="1" applyFill="1" applyAlignment="1">
      <alignment horizontal="center"/>
    </xf>
    <xf numFmtId="166" fontId="21" fillId="0" borderId="1" xfId="2" applyNumberFormat="1" applyFont="1" applyFill="1" applyBorder="1" applyAlignment="1"/>
    <xf numFmtId="14" fontId="0" fillId="0" borderId="0" xfId="0" applyNumberFormat="1" applyFont="1"/>
    <xf numFmtId="3" fontId="21" fillId="0" borderId="0" xfId="3" applyFont="1" applyFill="1" applyBorder="1" applyAlignment="1">
      <alignment horizontal="left"/>
    </xf>
    <xf numFmtId="3" fontId="19" fillId="0" borderId="0" xfId="0" applyNumberFormat="1" applyFont="1" applyFill="1" applyBorder="1" applyAlignment="1">
      <alignment horizontal="left"/>
    </xf>
    <xf numFmtId="3" fontId="21" fillId="0" borderId="0" xfId="3" applyFont="1" applyFill="1" applyBorder="1" applyAlignment="1">
      <alignment horizontal="center"/>
    </xf>
    <xf numFmtId="43" fontId="20" fillId="0" borderId="0" xfId="3" applyNumberFormat="1" applyFont="1" applyAlignment="1">
      <alignment horizontal="left"/>
    </xf>
    <xf numFmtId="37" fontId="8" fillId="0" borderId="0" xfId="0" applyNumberFormat="1" applyFont="1" applyAlignment="1">
      <alignment horizontal="right"/>
    </xf>
    <xf numFmtId="37" fontId="18" fillId="0" borderId="0" xfId="0" applyNumberFormat="1" applyFont="1" applyAlignment="1">
      <alignment horizontal="right"/>
    </xf>
    <xf numFmtId="3" fontId="18" fillId="0" borderId="0" xfId="0" applyNumberFormat="1" applyFont="1" applyFill="1" applyBorder="1" applyAlignment="1"/>
    <xf numFmtId="3" fontId="18" fillId="0" borderId="0" xfId="0" applyNumberFormat="1" applyFont="1" applyFill="1" applyAlignment="1"/>
    <xf numFmtId="3" fontId="18" fillId="0" borderId="0" xfId="0" applyNumberFormat="1" applyFont="1" applyAlignment="1">
      <alignment horizontal="right"/>
    </xf>
    <xf numFmtId="3" fontId="18" fillId="0" borderId="0" xfId="0" applyNumberFormat="1" applyFont="1" applyFill="1" applyAlignment="1">
      <alignment horizontal="right"/>
    </xf>
    <xf numFmtId="9" fontId="18" fillId="0" borderId="0" xfId="7" applyFont="1" applyFill="1" applyAlignment="1">
      <alignment horizontal="right"/>
    </xf>
    <xf numFmtId="0" fontId="8" fillId="0" borderId="0" xfId="0" applyFont="1" applyFill="1"/>
    <xf numFmtId="0" fontId="21" fillId="0" borderId="0" xfId="3" applyNumberFormat="1" applyFont="1" applyFill="1" applyAlignment="1">
      <alignment horizontal="left"/>
    </xf>
    <xf numFmtId="3" fontId="21" fillId="0" borderId="0" xfId="3" applyFont="1" applyFill="1" applyAlignment="1">
      <alignment horizontal="left"/>
    </xf>
    <xf numFmtId="43" fontId="21" fillId="0" borderId="0" xfId="3" applyNumberFormat="1" applyFont="1" applyFill="1" applyAlignment="1">
      <alignment horizontal="left"/>
    </xf>
    <xf numFmtId="43" fontId="19" fillId="0" borderId="0" xfId="0" applyNumberFormat="1" applyFont="1" applyAlignment="1">
      <alignment horizontal="right"/>
    </xf>
    <xf numFmtId="37" fontId="21" fillId="0" borderId="0" xfId="2" applyNumberFormat="1" applyFont="1" applyFill="1" applyAlignment="1">
      <alignment horizontal="right"/>
    </xf>
    <xf numFmtId="0" fontId="8" fillId="0" borderId="0" xfId="0" applyFont="1" applyFill="1" applyAlignment="1">
      <alignment horizontal="right"/>
    </xf>
    <xf numFmtId="0" fontId="8" fillId="0" borderId="0" xfId="0" applyFont="1" applyAlignment="1">
      <alignment horizontal="right"/>
    </xf>
    <xf numFmtId="37" fontId="20" fillId="0" borderId="0" xfId="2" applyNumberFormat="1" applyFont="1" applyAlignment="1">
      <alignment horizontal="right"/>
    </xf>
    <xf numFmtId="3" fontId="0" fillId="0" borderId="0" xfId="0" applyNumberFormat="1" applyFont="1" applyBorder="1"/>
    <xf numFmtId="5" fontId="0" fillId="0" borderId="0" xfId="0" applyNumberFormat="1" applyFont="1" applyBorder="1"/>
    <xf numFmtId="165" fontId="8" fillId="0" borderId="0" xfId="0" applyNumberFormat="1" applyFont="1"/>
    <xf numFmtId="44" fontId="0" fillId="0" borderId="0" xfId="0" applyNumberFormat="1" applyFont="1" applyBorder="1"/>
    <xf numFmtId="165" fontId="0" fillId="0" borderId="0" xfId="0" applyNumberFormat="1" applyFont="1" applyBorder="1"/>
    <xf numFmtId="9" fontId="0" fillId="2" borderId="0" xfId="7" applyFont="1" applyFill="1" applyBorder="1" applyAlignment="1">
      <alignment horizontal="right"/>
    </xf>
    <xf numFmtId="165" fontId="0" fillId="2" borderId="0" xfId="0" applyNumberFormat="1" applyFont="1" applyFill="1"/>
    <xf numFmtId="3" fontId="20" fillId="0" borderId="0" xfId="3" applyFont="1" applyFill="1" applyBorder="1" applyAlignment="1">
      <alignment horizontal="center"/>
    </xf>
    <xf numFmtId="37" fontId="8" fillId="0" borderId="0" xfId="0" applyNumberFormat="1" applyFont="1"/>
    <xf numFmtId="37" fontId="18" fillId="0" borderId="0" xfId="0" applyNumberFormat="1" applyFont="1" applyAlignment="1"/>
    <xf numFmtId="9" fontId="0" fillId="0" borderId="0" xfId="7" applyFont="1" applyFill="1"/>
    <xf numFmtId="3" fontId="20" fillId="0" borderId="0" xfId="3" applyFont="1" applyFill="1" applyBorder="1" applyAlignment="1">
      <alignment horizontal="center"/>
    </xf>
    <xf numFmtId="3" fontId="20" fillId="0" borderId="0" xfId="3" applyFont="1" applyAlignment="1">
      <alignment horizontal="center"/>
    </xf>
    <xf numFmtId="3" fontId="20" fillId="0" borderId="0" xfId="3" applyFont="1" applyFill="1" applyAlignment="1">
      <alignment horizontal="center"/>
    </xf>
    <xf numFmtId="0" fontId="0" fillId="0" borderId="13" xfId="0" applyFont="1" applyFill="1" applyBorder="1"/>
    <xf numFmtId="0" fontId="0" fillId="0" borderId="14" xfId="0" applyFont="1" applyFill="1" applyBorder="1"/>
    <xf numFmtId="0" fontId="0" fillId="0" borderId="16" xfId="0" applyFont="1" applyFill="1" applyBorder="1"/>
    <xf numFmtId="0" fontId="0" fillId="0" borderId="18" xfId="0" applyFont="1" applyFill="1" applyBorder="1"/>
    <xf numFmtId="0" fontId="0" fillId="0" borderId="19" xfId="0" applyFont="1" applyFill="1" applyBorder="1"/>
    <xf numFmtId="37" fontId="0" fillId="0" borderId="0" xfId="2" applyNumberFormat="1" applyFont="1" applyAlignment="1">
      <alignment horizontal="right"/>
    </xf>
    <xf numFmtId="37" fontId="0" fillId="0" borderId="0" xfId="2" applyNumberFormat="1" applyFont="1"/>
    <xf numFmtId="37" fontId="0" fillId="0" borderId="0" xfId="2" applyNumberFormat="1" applyFont="1" applyFill="1"/>
    <xf numFmtId="5" fontId="0" fillId="0" borderId="0" xfId="2" applyNumberFormat="1" applyFont="1" applyAlignment="1">
      <alignment horizontal="right"/>
    </xf>
    <xf numFmtId="5" fontId="0" fillId="0" borderId="0" xfId="2" applyNumberFormat="1" applyFont="1"/>
    <xf numFmtId="37" fontId="0" fillId="0" borderId="1" xfId="2" applyNumberFormat="1" applyFont="1" applyBorder="1" applyAlignment="1">
      <alignment horizontal="right"/>
    </xf>
    <xf numFmtId="37" fontId="0" fillId="0" borderId="1" xfId="2" applyNumberFormat="1" applyFont="1" applyFill="1" applyBorder="1"/>
    <xf numFmtId="37" fontId="0" fillId="0" borderId="1" xfId="2" applyNumberFormat="1" applyFont="1" applyBorder="1"/>
    <xf numFmtId="3" fontId="14" fillId="0" borderId="0" xfId="0" applyNumberFormat="1" applyFont="1" applyAlignment="1">
      <alignment horizontal="right"/>
    </xf>
    <xf numFmtId="3" fontId="0" fillId="0" borderId="0" xfId="0" applyNumberFormat="1" applyFont="1" applyAlignment="1">
      <alignment horizontal="center"/>
    </xf>
    <xf numFmtId="0" fontId="0" fillId="0" borderId="0" xfId="0" applyFont="1" applyAlignment="1">
      <alignment wrapText="1"/>
    </xf>
    <xf numFmtId="3" fontId="0" fillId="0" borderId="0" xfId="0" applyNumberFormat="1" applyFont="1"/>
    <xf numFmtId="37" fontId="0" fillId="0" borderId="0" xfId="0" applyNumberFormat="1" applyFont="1"/>
    <xf numFmtId="5" fontId="0" fillId="0" borderId="2" xfId="0" applyNumberFormat="1" applyFont="1" applyBorder="1"/>
    <xf numFmtId="5" fontId="0" fillId="0" borderId="0" xfId="0" applyNumberFormat="1" applyFont="1"/>
    <xf numFmtId="3" fontId="19" fillId="0" borderId="0" xfId="0" applyNumberFormat="1" applyFont="1" applyAlignment="1">
      <alignment vertical="top"/>
    </xf>
    <xf numFmtId="3" fontId="19" fillId="0" borderId="0" xfId="0" applyNumberFormat="1" applyFont="1" applyAlignment="1">
      <alignment horizontal="center" vertical="top"/>
    </xf>
    <xf numFmtId="3" fontId="18" fillId="0" borderId="0" xfId="0" applyNumberFormat="1" applyFont="1" applyAlignment="1">
      <alignment vertical="top"/>
    </xf>
    <xf numFmtId="3" fontId="19" fillId="0" borderId="0" xfId="0" applyNumberFormat="1" applyFont="1" applyAlignment="1">
      <alignment horizontal="left" vertical="top" wrapText="1"/>
    </xf>
    <xf numFmtId="3" fontId="20" fillId="0" borderId="0" xfId="3" applyFont="1" applyFill="1" applyAlignment="1">
      <alignment horizontal="center" vertical="top"/>
    </xf>
    <xf numFmtId="3" fontId="20" fillId="0" borderId="0" xfId="3" applyFont="1" applyFill="1" applyAlignment="1">
      <alignment horizontal="left" vertical="top" wrapText="1"/>
    </xf>
    <xf numFmtId="0" fontId="0" fillId="0" borderId="0" xfId="0" applyFont="1" applyAlignment="1">
      <alignment vertical="top"/>
    </xf>
    <xf numFmtId="3" fontId="20" fillId="0" borderId="0" xfId="3" applyFont="1" applyAlignment="1">
      <alignment horizontal="center" vertical="top"/>
    </xf>
    <xf numFmtId="3" fontId="18" fillId="0" borderId="0" xfId="3" applyFont="1" applyAlignment="1">
      <alignment horizontal="center"/>
    </xf>
    <xf numFmtId="3" fontId="20" fillId="0" borderId="0" xfId="3" applyFont="1" applyAlignment="1">
      <alignment horizontal="left" vertical="top" wrapText="1"/>
    </xf>
    <xf numFmtId="3" fontId="18" fillId="0" borderId="0" xfId="0" applyNumberFormat="1" applyFont="1" applyAlignment="1">
      <alignment horizontal="center" vertical="top"/>
    </xf>
    <xf numFmtId="3" fontId="20" fillId="0" borderId="0" xfId="0" applyNumberFormat="1" applyFont="1" applyAlignment="1">
      <alignment horizontal="center"/>
    </xf>
    <xf numFmtId="3" fontId="18" fillId="0" borderId="0" xfId="0" applyNumberFormat="1" applyFont="1" applyAlignment="1">
      <alignment horizontal="left" vertical="top" wrapText="1"/>
    </xf>
    <xf numFmtId="3" fontId="18" fillId="0" borderId="0" xfId="0" applyNumberFormat="1" applyFont="1" applyAlignment="1">
      <alignment horizontal="center" vertical="top" wrapText="1"/>
    </xf>
    <xf numFmtId="3" fontId="20" fillId="0" borderId="1" xfId="3" applyFont="1" applyBorder="1" applyAlignment="1">
      <alignment horizontal="center" vertical="top"/>
    </xf>
    <xf numFmtId="3" fontId="20" fillId="0" borderId="0" xfId="3" applyFont="1" applyAlignment="1">
      <alignment vertical="top"/>
    </xf>
    <xf numFmtId="3" fontId="20" fillId="0" borderId="0" xfId="3" applyFont="1" applyBorder="1" applyAlignment="1">
      <alignment horizontal="center" vertical="top"/>
    </xf>
    <xf numFmtId="14" fontId="20" fillId="0" borderId="1" xfId="3" applyNumberFormat="1" applyFont="1" applyBorder="1" applyAlignment="1">
      <alignment horizontal="center" vertical="top"/>
    </xf>
    <xf numFmtId="3" fontId="20" fillId="0" borderId="1" xfId="3" applyFont="1" applyBorder="1" applyAlignment="1">
      <alignment horizontal="center" vertical="top" wrapText="1"/>
    </xf>
    <xf numFmtId="3" fontId="22" fillId="0" borderId="0" xfId="3" applyFont="1" applyAlignment="1">
      <alignment horizontal="center" vertical="top"/>
    </xf>
    <xf numFmtId="3" fontId="24" fillId="0" borderId="0" xfId="3" applyFont="1" applyAlignment="1">
      <alignment horizontal="center" vertical="top"/>
    </xf>
    <xf numFmtId="0" fontId="0" fillId="0" borderId="0" xfId="0" applyFont="1" applyAlignment="1">
      <alignment horizontal="center" vertical="top"/>
    </xf>
    <xf numFmtId="0" fontId="0" fillId="0" borderId="0" xfId="0" applyFont="1" applyAlignment="1">
      <alignment horizontal="left" vertical="top" wrapText="1"/>
    </xf>
    <xf numFmtId="3" fontId="21" fillId="0" borderId="0" xfId="3" applyFont="1" applyAlignment="1">
      <alignment horizontal="center" vertical="top"/>
    </xf>
    <xf numFmtId="3" fontId="21" fillId="0" borderId="0" xfId="3" applyFont="1" applyFill="1" applyAlignment="1">
      <alignment horizontal="center" vertical="top"/>
    </xf>
    <xf numFmtId="0" fontId="0" fillId="0" borderId="0" xfId="0" applyFont="1" applyAlignment="1">
      <alignment horizontal="center" vertical="top" wrapText="1"/>
    </xf>
    <xf numFmtId="0" fontId="0" fillId="0" borderId="0" xfId="0" applyFont="1" applyFill="1" applyAlignment="1">
      <alignment vertical="top" wrapText="1"/>
    </xf>
    <xf numFmtId="3" fontId="20" fillId="0" borderId="1" xfId="3" applyFont="1" applyFill="1" applyBorder="1" applyAlignment="1">
      <alignment horizontal="center" vertical="top"/>
    </xf>
    <xf numFmtId="0" fontId="0" fillId="0" borderId="0" xfId="0" applyFont="1" applyFill="1" applyAlignment="1">
      <alignment vertical="top"/>
    </xf>
    <xf numFmtId="3" fontId="21" fillId="0" borderId="1" xfId="3" applyFont="1" applyFill="1" applyBorder="1" applyAlignment="1">
      <alignment horizontal="center" vertical="top"/>
    </xf>
    <xf numFmtId="44" fontId="0" fillId="0" borderId="1" xfId="0" applyNumberFormat="1" applyFont="1" applyBorder="1" applyAlignment="1">
      <alignment horizontal="left" vertical="top" wrapText="1"/>
    </xf>
    <xf numFmtId="3" fontId="20" fillId="0" borderId="0" xfId="3" applyFont="1" applyAlignment="1">
      <alignment horizontal="right" vertical="top"/>
    </xf>
    <xf numFmtId="3" fontId="20" fillId="0" borderId="0" xfId="3" applyFont="1" applyAlignment="1">
      <alignment horizontal="right" wrapText="1"/>
    </xf>
    <xf numFmtId="0" fontId="0" fillId="0" borderId="0" xfId="0" applyFont="1" applyAlignment="1"/>
    <xf numFmtId="3" fontId="24" fillId="0" borderId="1" xfId="3" applyFont="1" applyBorder="1" applyAlignment="1">
      <alignment horizontal="center" vertical="top"/>
    </xf>
    <xf numFmtId="44" fontId="0" fillId="0" borderId="0" xfId="0" applyNumberFormat="1" applyFont="1" applyAlignment="1">
      <alignment horizontal="center" vertical="top"/>
    </xf>
    <xf numFmtId="44" fontId="0" fillId="0" borderId="0" xfId="0" applyNumberFormat="1" applyFont="1" applyAlignment="1">
      <alignment horizontal="left" vertical="top" wrapText="1"/>
    </xf>
    <xf numFmtId="3" fontId="22" fillId="0" borderId="0" xfId="3" applyFont="1" applyFill="1" applyAlignment="1">
      <alignment horizontal="center" vertical="top"/>
    </xf>
    <xf numFmtId="0" fontId="0" fillId="0" borderId="0" xfId="0" applyNumberFormat="1" applyFont="1" applyAlignment="1">
      <alignment horizontal="left" vertical="top" wrapText="1"/>
    </xf>
    <xf numFmtId="0" fontId="0" fillId="0" borderId="0" xfId="0" applyNumberFormat="1" applyFont="1" applyAlignment="1">
      <alignment horizontal="center" vertical="top" wrapText="1"/>
    </xf>
    <xf numFmtId="44" fontId="0" fillId="0" borderId="1" xfId="0" applyNumberFormat="1" applyFont="1" applyBorder="1" applyAlignment="1">
      <alignment horizontal="center" vertical="top"/>
    </xf>
    <xf numFmtId="3" fontId="20" fillId="0" borderId="0" xfId="3" applyFont="1" applyAlignment="1">
      <alignment horizontal="right" vertical="top" wrapText="1"/>
    </xf>
    <xf numFmtId="3" fontId="21" fillId="0" borderId="0" xfId="3" applyFont="1" applyBorder="1" applyAlignment="1">
      <alignment horizontal="center" vertical="top"/>
    </xf>
    <xf numFmtId="3" fontId="19" fillId="0" borderId="0" xfId="0" applyNumberFormat="1" applyFont="1" applyAlignment="1">
      <alignment wrapText="1"/>
    </xf>
    <xf numFmtId="3" fontId="19" fillId="0" borderId="0" xfId="0" applyNumberFormat="1" applyFont="1" applyAlignment="1">
      <alignment horizontal="left"/>
    </xf>
    <xf numFmtId="3" fontId="14" fillId="0" borderId="0" xfId="0" applyNumberFormat="1" applyFont="1" applyFill="1" applyBorder="1" applyAlignment="1">
      <alignment horizontal="right"/>
    </xf>
    <xf numFmtId="3" fontId="18" fillId="0" borderId="0" xfId="0" applyNumberFormat="1" applyFont="1" applyFill="1" applyBorder="1" applyAlignment="1">
      <alignment horizontal="right"/>
    </xf>
    <xf numFmtId="3" fontId="20" fillId="0" borderId="0" xfId="3" applyFont="1" applyFill="1" applyAlignment="1"/>
    <xf numFmtId="3" fontId="20" fillId="0" borderId="0" xfId="3" applyFont="1" applyAlignment="1">
      <alignment wrapText="1"/>
    </xf>
    <xf numFmtId="3" fontId="19" fillId="0" borderId="0" xfId="0" applyNumberFormat="1" applyFont="1" applyFill="1" applyBorder="1" applyAlignment="1">
      <alignment horizontal="right"/>
    </xf>
    <xf numFmtId="3" fontId="18" fillId="0" borderId="0" xfId="0" applyNumberFormat="1" applyFont="1" applyAlignment="1">
      <alignment wrapText="1"/>
    </xf>
    <xf numFmtId="3" fontId="18" fillId="0" borderId="0" xfId="0" applyNumberFormat="1" applyFont="1" applyAlignment="1">
      <alignment horizontal="center" wrapText="1"/>
    </xf>
    <xf numFmtId="3" fontId="18" fillId="0" borderId="1" xfId="0" applyNumberFormat="1" applyFont="1" applyBorder="1" applyAlignment="1"/>
    <xf numFmtId="3" fontId="20" fillId="0" borderId="0" xfId="3" applyFont="1" applyFill="1" applyBorder="1" applyAlignment="1">
      <alignment horizontal="left"/>
    </xf>
    <xf numFmtId="3" fontId="20" fillId="0" borderId="0" xfId="3" applyFont="1" applyFill="1" applyBorder="1" applyAlignment="1">
      <alignment wrapText="1"/>
    </xf>
    <xf numFmtId="0" fontId="21" fillId="0" borderId="0" xfId="3" applyNumberFormat="1" applyFont="1" applyFill="1" applyBorder="1" applyAlignment="1">
      <alignment horizontal="center"/>
    </xf>
    <xf numFmtId="3" fontId="20" fillId="0" borderId="0" xfId="3" applyFont="1" applyFill="1" applyBorder="1" applyAlignment="1">
      <alignment horizontal="left" wrapText="1"/>
    </xf>
    <xf numFmtId="37" fontId="19" fillId="0" borderId="0" xfId="2" applyNumberFormat="1" applyFont="1" applyFill="1" applyBorder="1" applyAlignment="1" applyProtection="1">
      <protection locked="0"/>
    </xf>
    <xf numFmtId="3" fontId="21" fillId="0" borderId="0" xfId="3" applyFont="1" applyFill="1" applyBorder="1" applyAlignment="1">
      <alignment horizontal="left" wrapText="1"/>
    </xf>
    <xf numFmtId="3" fontId="19" fillId="0" borderId="0" xfId="0" applyNumberFormat="1" applyFont="1" applyFill="1" applyBorder="1" applyAlignment="1">
      <alignment horizontal="left" wrapText="1"/>
    </xf>
    <xf numFmtId="3" fontId="24" fillId="0" borderId="0" xfId="3" applyFont="1" applyFill="1" applyBorder="1" applyAlignment="1">
      <alignment horizontal="left" wrapText="1"/>
    </xf>
    <xf numFmtId="3" fontId="21" fillId="0" borderId="1" xfId="3" applyFont="1" applyFill="1" applyBorder="1" applyAlignment="1">
      <alignment horizontal="left" wrapText="1"/>
    </xf>
    <xf numFmtId="3" fontId="19" fillId="0" borderId="1" xfId="0" applyNumberFormat="1" applyFont="1" applyFill="1" applyBorder="1" applyAlignment="1"/>
    <xf numFmtId="0" fontId="21" fillId="0" borderId="1" xfId="3" applyNumberFormat="1" applyFont="1" applyFill="1" applyBorder="1" applyAlignment="1">
      <alignment horizontal="center"/>
    </xf>
    <xf numFmtId="3" fontId="21" fillId="0" borderId="1" xfId="3" applyFont="1" applyFill="1" applyBorder="1" applyAlignment="1">
      <alignment horizontal="left"/>
    </xf>
    <xf numFmtId="3" fontId="21" fillId="0" borderId="1" xfId="3" applyFont="1" applyFill="1" applyBorder="1" applyAlignment="1">
      <alignment horizontal="center"/>
    </xf>
    <xf numFmtId="37" fontId="19" fillId="0" borderId="1" xfId="2" applyNumberFormat="1" applyFont="1" applyFill="1" applyBorder="1" applyAlignment="1" applyProtection="1">
      <protection locked="0"/>
    </xf>
    <xf numFmtId="167" fontId="21" fillId="0" borderId="0" xfId="3" applyNumberFormat="1" applyFont="1" applyFill="1" applyBorder="1" applyAlignment="1"/>
    <xf numFmtId="3" fontId="20" fillId="0" borderId="1" xfId="3" applyFont="1" applyFill="1" applyBorder="1" applyAlignment="1">
      <alignment horizontal="left" wrapText="1"/>
    </xf>
    <xf numFmtId="168" fontId="21" fillId="0" borderId="0" xfId="3" applyNumberFormat="1" applyFont="1" applyFill="1" applyBorder="1" applyAlignment="1"/>
    <xf numFmtId="37" fontId="18" fillId="0" borderId="0" xfId="2" applyNumberFormat="1" applyFont="1" applyFill="1" applyBorder="1" applyAlignment="1" applyProtection="1">
      <protection locked="0"/>
    </xf>
    <xf numFmtId="37" fontId="20" fillId="0" borderId="0" xfId="3" applyNumberFormat="1" applyFont="1" applyFill="1" applyBorder="1" applyAlignment="1"/>
    <xf numFmtId="3" fontId="18" fillId="0" borderId="0" xfId="0" applyNumberFormat="1" applyFont="1" applyFill="1" applyBorder="1" applyAlignment="1">
      <alignment horizontal="left" wrapText="1"/>
    </xf>
    <xf numFmtId="3" fontId="21" fillId="0" borderId="0" xfId="3" applyFont="1" applyFill="1" applyBorder="1" applyAlignment="1">
      <alignment wrapText="1"/>
    </xf>
    <xf numFmtId="3" fontId="19" fillId="0" borderId="0" xfId="0" applyNumberFormat="1" applyFont="1" applyFill="1" applyBorder="1" applyAlignment="1">
      <alignment wrapText="1"/>
    </xf>
    <xf numFmtId="3" fontId="19" fillId="0" borderId="1" xfId="0" applyNumberFormat="1" applyFont="1" applyFill="1" applyBorder="1" applyAlignment="1">
      <alignment wrapText="1"/>
    </xf>
    <xf numFmtId="37" fontId="21" fillId="0" borderId="1" xfId="3" applyNumberFormat="1" applyFont="1" applyFill="1" applyBorder="1" applyAlignment="1"/>
    <xf numFmtId="37" fontId="19" fillId="0" borderId="1" xfId="0" applyNumberFormat="1" applyFont="1" applyFill="1" applyBorder="1" applyAlignment="1"/>
    <xf numFmtId="37" fontId="18" fillId="0" borderId="0" xfId="0" applyNumberFormat="1" applyFont="1" applyFill="1" applyBorder="1" applyAlignment="1"/>
    <xf numFmtId="3" fontId="18" fillId="0" borderId="0" xfId="0" applyNumberFormat="1" applyFont="1" applyFill="1" applyBorder="1" applyAlignment="1">
      <alignment wrapText="1"/>
    </xf>
    <xf numFmtId="3" fontId="19" fillId="0" borderId="1" xfId="0" applyNumberFormat="1" applyFont="1" applyFill="1" applyBorder="1" applyAlignment="1">
      <alignment horizontal="left"/>
    </xf>
    <xf numFmtId="9" fontId="19" fillId="0" borderId="0" xfId="7" applyFont="1" applyFill="1" applyBorder="1" applyAlignment="1"/>
    <xf numFmtId="3" fontId="18" fillId="0" borderId="1" xfId="0" applyNumberFormat="1" applyFont="1" applyFill="1" applyBorder="1" applyAlignment="1">
      <alignment wrapText="1"/>
    </xf>
    <xf numFmtId="0" fontId="19" fillId="0" borderId="0" xfId="0" applyNumberFormat="1" applyFont="1" applyFill="1" applyBorder="1" applyAlignment="1"/>
    <xf numFmtId="3" fontId="18" fillId="0" borderId="0" xfId="0" applyNumberFormat="1" applyFont="1" applyFill="1" applyBorder="1" applyAlignment="1">
      <alignment horizontal="center"/>
    </xf>
    <xf numFmtId="0" fontId="19" fillId="0" borderId="1" xfId="0" applyNumberFormat="1" applyFont="1" applyFill="1" applyBorder="1" applyAlignment="1"/>
    <xf numFmtId="37" fontId="18" fillId="0" borderId="4" xfId="0" applyNumberFormat="1" applyFont="1" applyFill="1" applyBorder="1" applyAlignment="1"/>
    <xf numFmtId="0" fontId="18" fillId="0" borderId="0" xfId="0" applyNumberFormat="1" applyFont="1" applyFill="1" applyBorder="1" applyAlignment="1">
      <alignment horizontal="center" wrapText="1"/>
    </xf>
    <xf numFmtId="3" fontId="18" fillId="0" borderId="0" xfId="0" applyNumberFormat="1" applyFont="1" applyFill="1" applyBorder="1" applyAlignment="1">
      <alignment horizontal="center" wrapText="1"/>
    </xf>
    <xf numFmtId="3" fontId="20" fillId="0" borderId="1" xfId="3" applyFont="1" applyFill="1" applyBorder="1" applyAlignment="1">
      <alignment horizontal="left"/>
    </xf>
    <xf numFmtId="3" fontId="20" fillId="0" borderId="1" xfId="3" applyFont="1" applyFill="1" applyBorder="1" applyAlignment="1">
      <alignment horizontal="center"/>
    </xf>
    <xf numFmtId="3" fontId="19" fillId="0" borderId="0" xfId="0" applyNumberFormat="1" applyFont="1" applyFill="1" applyBorder="1" applyAlignment="1">
      <alignment horizontal="left" vertical="top" wrapText="1"/>
    </xf>
    <xf numFmtId="0" fontId="18" fillId="0" borderId="0" xfId="0" applyNumberFormat="1" applyFont="1" applyFill="1" applyBorder="1" applyAlignment="1">
      <alignment horizontal="center"/>
    </xf>
    <xf numFmtId="3" fontId="20" fillId="0" borderId="0" xfId="3" applyFont="1" applyAlignment="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28" fillId="0" borderId="0" xfId="4" applyFont="1"/>
    <xf numFmtId="0" fontId="18" fillId="0" borderId="0" xfId="4" applyFont="1"/>
    <xf numFmtId="42" fontId="0" fillId="0" borderId="0" xfId="0" applyNumberFormat="1" applyFont="1"/>
    <xf numFmtId="0" fontId="29" fillId="0" borderId="0" xfId="4" applyFont="1"/>
    <xf numFmtId="0" fontId="19" fillId="0" borderId="0" xfId="4" applyFont="1"/>
    <xf numFmtId="41" fontId="0" fillId="0" borderId="0" xfId="0" applyNumberFormat="1" applyFont="1"/>
    <xf numFmtId="42" fontId="0" fillId="0" borderId="1" xfId="0" applyNumberFormat="1" applyFont="1" applyBorder="1"/>
    <xf numFmtId="41" fontId="0" fillId="0" borderId="1" xfId="0" applyNumberFormat="1" applyFont="1" applyBorder="1"/>
    <xf numFmtId="0" fontId="18" fillId="0" borderId="0" xfId="4" applyFont="1" applyAlignment="1">
      <alignment horizontal="left"/>
    </xf>
    <xf numFmtId="0" fontId="18" fillId="0" borderId="0" xfId="4" applyFont="1" applyAlignment="1">
      <alignment horizontal="right"/>
    </xf>
    <xf numFmtId="42" fontId="19" fillId="0" borderId="0" xfId="2" applyNumberFormat="1" applyFont="1" applyBorder="1" applyAlignment="1" applyProtection="1">
      <protection locked="0"/>
    </xf>
    <xf numFmtId="41" fontId="21" fillId="0" borderId="1" xfId="2" applyNumberFormat="1" applyFont="1" applyFill="1" applyBorder="1" applyAlignment="1"/>
    <xf numFmtId="42" fontId="19" fillId="0" borderId="2" xfId="2" applyNumberFormat="1" applyFont="1" applyBorder="1" applyAlignment="1" applyProtection="1">
      <protection locked="0"/>
    </xf>
    <xf numFmtId="42" fontId="0" fillId="6" borderId="1" xfId="0" applyNumberFormat="1" applyFont="1" applyFill="1" applyBorder="1"/>
    <xf numFmtId="42" fontId="21" fillId="0" borderId="0" xfId="2" applyNumberFormat="1" applyFont="1" applyBorder="1" applyAlignment="1"/>
    <xf numFmtId="41" fontId="21" fillId="0" borderId="0" xfId="2" applyNumberFormat="1" applyFont="1" applyFill="1" applyBorder="1" applyAlignment="1"/>
    <xf numFmtId="42" fontId="19" fillId="0" borderId="1" xfId="2" applyNumberFormat="1" applyFont="1" applyBorder="1" applyAlignment="1" applyProtection="1">
      <protection locked="0"/>
    </xf>
    <xf numFmtId="42" fontId="0" fillId="0" borderId="5" xfId="0" applyNumberFormat="1" applyFont="1" applyBorder="1"/>
    <xf numFmtId="165" fontId="25" fillId="0" borderId="0" xfId="2" applyNumberFormat="1" applyFont="1" applyAlignment="1" applyProtection="1">
      <protection locked="0"/>
    </xf>
    <xf numFmtId="165" fontId="21" fillId="0" borderId="0" xfId="2" applyNumberFormat="1" applyFont="1" applyAlignment="1"/>
    <xf numFmtId="44" fontId="21" fillId="0" borderId="0" xfId="2" applyFont="1" applyAlignment="1">
      <alignment horizontal="right"/>
    </xf>
    <xf numFmtId="3" fontId="21" fillId="4" borderId="0" xfId="3" applyFont="1" applyFill="1" applyAlignment="1">
      <alignment horizontal="left" indent="1"/>
    </xf>
    <xf numFmtId="42" fontId="19" fillId="0" borderId="5" xfId="2" applyNumberFormat="1" applyFont="1" applyBorder="1" applyAlignment="1" applyProtection="1">
      <protection locked="0"/>
    </xf>
    <xf numFmtId="165" fontId="21" fillId="0" borderId="0" xfId="2" applyNumberFormat="1" applyFont="1" applyBorder="1" applyAlignment="1"/>
    <xf numFmtId="3" fontId="0" fillId="0" borderId="0" xfId="0" applyNumberFormat="1" applyFont="1" applyFill="1"/>
    <xf numFmtId="0" fontId="0" fillId="7" borderId="0" xfId="0" applyFont="1" applyFill="1"/>
    <xf numFmtId="3" fontId="20" fillId="0" borderId="0" xfId="3" applyFont="1" applyFill="1" applyAlignment="1">
      <alignment horizontal="left" indent="1"/>
    </xf>
    <xf numFmtId="0" fontId="0" fillId="0" borderId="1" xfId="0" applyFont="1" applyBorder="1" applyAlignment="1">
      <alignment horizontal="center"/>
    </xf>
    <xf numFmtId="37" fontId="0" fillId="0" borderId="5" xfId="0" applyNumberFormat="1" applyFont="1" applyBorder="1"/>
    <xf numFmtId="37" fontId="0" fillId="0" borderId="6" xfId="0" applyNumberFormat="1" applyFont="1" applyBorder="1"/>
    <xf numFmtId="5" fontId="19" fillId="0" borderId="6" xfId="2" applyNumberFormat="1" applyFont="1" applyBorder="1" applyAlignment="1" applyProtection="1">
      <protection locked="0"/>
    </xf>
    <xf numFmtId="37" fontId="21" fillId="0" borderId="0" xfId="2" applyNumberFormat="1" applyFont="1" applyBorder="1" applyAlignment="1"/>
    <xf numFmtId="37" fontId="21" fillId="0" borderId="1" xfId="2" applyNumberFormat="1" applyFont="1" applyBorder="1" applyAlignment="1"/>
    <xf numFmtId="169" fontId="0" fillId="0" borderId="0" xfId="7" applyNumberFormat="1" applyFont="1"/>
    <xf numFmtId="5" fontId="18" fillId="0" borderId="2" xfId="0" applyNumberFormat="1" applyFont="1" applyFill="1" applyBorder="1" applyAlignment="1"/>
    <xf numFmtId="5" fontId="0" fillId="0" borderId="0" xfId="2" applyNumberFormat="1" applyFont="1" applyFill="1" applyAlignment="1">
      <alignment vertical="top"/>
    </xf>
    <xf numFmtId="5" fontId="0" fillId="0" borderId="0" xfId="2" applyNumberFormat="1" applyFont="1" applyAlignment="1">
      <alignment vertical="top"/>
    </xf>
    <xf numFmtId="37" fontId="0" fillId="0" borderId="0" xfId="1" applyNumberFormat="1" applyFont="1" applyFill="1" applyAlignment="1">
      <alignment vertical="top"/>
    </xf>
    <xf numFmtId="37" fontId="0" fillId="0" borderId="0" xfId="1" applyNumberFormat="1" applyFont="1" applyAlignment="1">
      <alignment vertical="top"/>
    </xf>
    <xf numFmtId="37" fontId="0" fillId="0" borderId="1" xfId="1" applyNumberFormat="1" applyFont="1" applyFill="1" applyBorder="1" applyAlignment="1">
      <alignment vertical="top"/>
    </xf>
    <xf numFmtId="37" fontId="0" fillId="0" borderId="1" xfId="1" applyNumberFormat="1" applyFont="1" applyBorder="1" applyAlignment="1">
      <alignment vertical="top"/>
    </xf>
    <xf numFmtId="37" fontId="8" fillId="0" borderId="6" xfId="1" applyNumberFormat="1" applyFont="1" applyBorder="1" applyAlignment="1"/>
    <xf numFmtId="37" fontId="0" fillId="0" borderId="0" xfId="2" applyNumberFormat="1" applyFont="1" applyAlignment="1">
      <alignment vertical="top"/>
    </xf>
    <xf numFmtId="37" fontId="0" fillId="0" borderId="0" xfId="0" applyNumberFormat="1" applyFont="1" applyAlignment="1">
      <alignment vertical="top"/>
    </xf>
    <xf numFmtId="37" fontId="0" fillId="0" borderId="1" xfId="2" applyNumberFormat="1" applyFont="1" applyBorder="1" applyAlignment="1">
      <alignment vertical="top"/>
    </xf>
    <xf numFmtId="37" fontId="0" fillId="0" borderId="1" xfId="0" applyNumberFormat="1" applyFont="1" applyBorder="1" applyAlignment="1">
      <alignment vertical="top"/>
    </xf>
    <xf numFmtId="37" fontId="8" fillId="0" borderId="6" xfId="0" applyNumberFormat="1" applyFont="1" applyBorder="1" applyAlignment="1"/>
    <xf numFmtId="37" fontId="8" fillId="0" borderId="0" xfId="0" applyNumberFormat="1" applyFont="1" applyAlignment="1">
      <alignment vertical="top"/>
    </xf>
    <xf numFmtId="37" fontId="8" fillId="0" borderId="0" xfId="0" applyNumberFormat="1" applyFont="1" applyAlignment="1"/>
    <xf numFmtId="37" fontId="0" fillId="0" borderId="0" xfId="0" applyNumberFormat="1" applyFont="1" applyAlignment="1"/>
    <xf numFmtId="37" fontId="8" fillId="0" borderId="2" xfId="0" applyNumberFormat="1" applyFont="1" applyBorder="1" applyAlignment="1"/>
    <xf numFmtId="5" fontId="8" fillId="0" borderId="2" xfId="0" applyNumberFormat="1" applyFont="1" applyBorder="1" applyAlignment="1"/>
    <xf numFmtId="3" fontId="20" fillId="0" borderId="0" xfId="3" applyFont="1" applyFill="1" applyBorder="1" applyAlignment="1">
      <alignment horizontal="center"/>
    </xf>
    <xf numFmtId="42" fontId="0" fillId="3" borderId="0" xfId="0" applyNumberFormat="1" applyFont="1" applyFill="1"/>
    <xf numFmtId="0" fontId="0" fillId="3" borderId="0" xfId="0" applyFont="1" applyFill="1"/>
    <xf numFmtId="3" fontId="21" fillId="3" borderId="0" xfId="3" applyFont="1" applyFill="1" applyAlignment="1">
      <alignment horizontal="left" indent="1"/>
    </xf>
    <xf numFmtId="41" fontId="21" fillId="3" borderId="0" xfId="2" applyNumberFormat="1" applyFont="1" applyFill="1" applyBorder="1" applyAlignment="1"/>
    <xf numFmtId="44" fontId="21" fillId="3" borderId="0" xfId="2" applyFont="1" applyFill="1" applyAlignment="1">
      <alignment horizontal="right"/>
    </xf>
    <xf numFmtId="37" fontId="0" fillId="0" borderId="0" xfId="0" applyNumberFormat="1" applyFont="1" applyFill="1"/>
    <xf numFmtId="0" fontId="0" fillId="0" borderId="0" xfId="0" applyFont="1" applyFill="1" applyAlignment="1">
      <alignment horizontal="center" vertical="top" wrapText="1"/>
    </xf>
    <xf numFmtId="0" fontId="0" fillId="0" borderId="0" xfId="0" applyFont="1" applyFill="1" applyAlignment="1">
      <alignment horizontal="left" vertical="top" wrapText="1"/>
    </xf>
    <xf numFmtId="165" fontId="0" fillId="0" borderId="0" xfId="2" applyNumberFormat="1" applyFont="1" applyFill="1"/>
    <xf numFmtId="3" fontId="20" fillId="0" borderId="0" xfId="3" applyFont="1" applyFill="1" applyBorder="1" applyAlignment="1">
      <alignment horizontal="center"/>
    </xf>
    <xf numFmtId="0" fontId="0" fillId="0" borderId="0" xfId="0" applyFill="1" applyAlignment="1">
      <alignment vertical="top" wrapText="1"/>
    </xf>
    <xf numFmtId="0" fontId="0" fillId="0" borderId="1" xfId="0" applyFont="1" applyFill="1" applyBorder="1" applyAlignment="1">
      <alignment vertical="top" wrapText="1"/>
    </xf>
    <xf numFmtId="49" fontId="0" fillId="0" borderId="0" xfId="0" applyNumberFormat="1" applyFont="1"/>
    <xf numFmtId="3" fontId="20" fillId="0" borderId="0" xfId="3" applyFont="1" applyFill="1" applyBorder="1" applyAlignment="1">
      <alignment horizontal="center"/>
    </xf>
    <xf numFmtId="3" fontId="20" fillId="0" borderId="0" xfId="3" applyFont="1" applyAlignment="1">
      <alignment horizontal="center"/>
    </xf>
    <xf numFmtId="3" fontId="20" fillId="0" borderId="0" xfId="3" applyFont="1" applyFill="1" applyBorder="1" applyAlignment="1">
      <alignment horizontal="center"/>
    </xf>
    <xf numFmtId="0" fontId="30" fillId="0" borderId="0" xfId="0" applyFont="1"/>
    <xf numFmtId="0" fontId="31" fillId="0" borderId="0" xfId="0" applyFont="1"/>
    <xf numFmtId="0" fontId="30"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3" fontId="20" fillId="0" borderId="0" xfId="3" applyFont="1" applyFill="1" applyBorder="1" applyAlignment="1">
      <alignment horizontal="center"/>
    </xf>
    <xf numFmtId="3" fontId="20" fillId="0" borderId="0" xfId="3" applyFont="1" applyFill="1" applyBorder="1" applyAlignment="1">
      <alignment horizontal="center"/>
    </xf>
    <xf numFmtId="3" fontId="20" fillId="0" borderId="0" xfId="3" applyFont="1" applyFill="1" applyAlignment="1">
      <alignment horizontal="center"/>
    </xf>
    <xf numFmtId="166" fontId="19" fillId="0" borderId="1" xfId="2" applyNumberFormat="1" applyFont="1" applyFill="1" applyBorder="1" applyAlignment="1" applyProtection="1">
      <protection locked="0"/>
    </xf>
    <xf numFmtId="44" fontId="0" fillId="0" borderId="0" xfId="0" applyNumberFormat="1" applyFont="1" applyFill="1"/>
    <xf numFmtId="37" fontId="19" fillId="3" borderId="0" xfId="0" applyNumberFormat="1" applyFont="1" applyFill="1" applyBorder="1" applyAlignment="1"/>
    <xf numFmtId="37" fontId="19" fillId="3" borderId="15" xfId="0" applyNumberFormat="1" applyFont="1" applyFill="1" applyBorder="1" applyAlignment="1"/>
    <xf numFmtId="37" fontId="19" fillId="3" borderId="17" xfId="0" applyNumberFormat="1" applyFont="1" applyFill="1" applyBorder="1" applyAlignment="1"/>
    <xf numFmtId="37" fontId="19" fillId="3" borderId="20" xfId="0" applyNumberFormat="1" applyFont="1" applyFill="1" applyBorder="1" applyAlignment="1"/>
    <xf numFmtId="3" fontId="18" fillId="0" borderId="0" xfId="0" applyNumberFormat="1" applyFont="1" applyFill="1" applyAlignment="1">
      <alignment horizontal="left"/>
    </xf>
    <xf numFmtId="3" fontId="21" fillId="0" borderId="0" xfId="3" applyFont="1" applyFill="1" applyAlignment="1"/>
    <xf numFmtId="3" fontId="20" fillId="0" borderId="0" xfId="3" applyFont="1" applyAlignment="1">
      <alignment horizontal="center"/>
    </xf>
    <xf numFmtId="3" fontId="20" fillId="0" borderId="0" xfId="3" applyFont="1" applyFill="1" applyBorder="1" applyAlignment="1">
      <alignment horizontal="center"/>
    </xf>
    <xf numFmtId="5" fontId="0" fillId="0" borderId="0" xfId="0" applyNumberFormat="1" applyFont="1" applyAlignment="1">
      <alignment vertical="top"/>
    </xf>
    <xf numFmtId="3" fontId="20" fillId="0" borderId="0" xfId="3" applyFont="1" applyAlignment="1">
      <alignment horizontal="center" vertical="top"/>
    </xf>
    <xf numFmtId="5" fontId="19" fillId="0" borderId="0" xfId="7" applyNumberFormat="1" applyFont="1" applyFill="1" applyBorder="1" applyAlignment="1" applyProtection="1">
      <protection locked="0"/>
    </xf>
    <xf numFmtId="3" fontId="21" fillId="0" borderId="0" xfId="3" quotePrefix="1" applyFont="1" applyAlignment="1">
      <alignment horizontal="center"/>
    </xf>
    <xf numFmtId="3" fontId="19" fillId="0" borderId="0" xfId="0" applyNumberFormat="1" applyFont="1" applyAlignment="1">
      <alignment vertical="top" wrapText="1"/>
    </xf>
    <xf numFmtId="3" fontId="20" fillId="0" borderId="0" xfId="3" applyFont="1" applyFill="1" applyAlignment="1">
      <alignment horizontal="center" vertical="top" wrapText="1"/>
    </xf>
    <xf numFmtId="3" fontId="20" fillId="0" borderId="0" xfId="3" applyFont="1" applyAlignment="1">
      <alignment horizontal="center" vertical="top" wrapText="1"/>
    </xf>
    <xf numFmtId="3" fontId="18" fillId="0" borderId="0" xfId="0" applyNumberFormat="1" applyFont="1" applyAlignment="1">
      <alignment vertical="top" wrapText="1"/>
    </xf>
    <xf numFmtId="3" fontId="22" fillId="0" borderId="0" xfId="3" applyFont="1" applyAlignment="1">
      <alignment vertical="top" wrapText="1"/>
    </xf>
    <xf numFmtId="3" fontId="20" fillId="0" borderId="1" xfId="3" applyFont="1" applyBorder="1" applyAlignment="1">
      <alignment vertical="top" wrapText="1"/>
    </xf>
    <xf numFmtId="3" fontId="21" fillId="0" borderId="0" xfId="3" applyFont="1" applyFill="1" applyAlignment="1">
      <alignment horizontal="left" vertical="top" wrapText="1"/>
    </xf>
    <xf numFmtId="3" fontId="20" fillId="0" borderId="1" xfId="3" applyFont="1" applyFill="1" applyBorder="1" applyAlignment="1">
      <alignment horizontal="left" vertical="top" wrapText="1"/>
    </xf>
    <xf numFmtId="3" fontId="20" fillId="0" borderId="1" xfId="3" applyFont="1" applyBorder="1" applyAlignment="1">
      <alignment horizontal="left" vertical="top" wrapText="1"/>
    </xf>
    <xf numFmtId="3" fontId="24" fillId="0" borderId="1" xfId="3" applyFont="1" applyBorder="1" applyAlignment="1">
      <alignment vertical="top" wrapText="1"/>
    </xf>
    <xf numFmtId="3" fontId="20" fillId="0" borderId="0" xfId="3" applyFont="1" applyAlignment="1">
      <alignment vertical="top" wrapText="1"/>
    </xf>
    <xf numFmtId="3" fontId="21" fillId="0" borderId="0" xfId="3" applyFont="1" applyAlignment="1">
      <alignment horizontal="left" vertical="top" wrapText="1"/>
    </xf>
    <xf numFmtId="3" fontId="21" fillId="0" borderId="1" xfId="3" applyFont="1" applyFill="1" applyBorder="1" applyAlignment="1">
      <alignment horizontal="left" vertical="top" wrapText="1"/>
    </xf>
    <xf numFmtId="3" fontId="21" fillId="0" borderId="0" xfId="3" applyFont="1" applyAlignment="1">
      <alignment vertical="top" wrapText="1"/>
    </xf>
    <xf numFmtId="3" fontId="22" fillId="0" borderId="0" xfId="3" applyFont="1" applyFill="1" applyAlignment="1">
      <alignment horizontal="left" vertical="top" wrapText="1"/>
    </xf>
    <xf numFmtId="3" fontId="21" fillId="0" borderId="0" xfId="3" applyFont="1" applyBorder="1" applyAlignment="1">
      <alignment horizontal="right" vertical="top" wrapText="1"/>
    </xf>
    <xf numFmtId="0" fontId="0" fillId="0" borderId="0" xfId="0" applyFont="1" applyAlignment="1">
      <alignment vertical="top" wrapText="1"/>
    </xf>
    <xf numFmtId="37" fontId="21" fillId="0" borderId="0" xfId="3" applyNumberFormat="1" applyFont="1" applyFill="1" applyBorder="1" applyAlignment="1">
      <alignment horizontal="right"/>
    </xf>
    <xf numFmtId="3" fontId="20" fillId="0" borderId="0" xfId="3" applyFont="1" applyBorder="1" applyAlignment="1">
      <alignment horizontal="left"/>
    </xf>
    <xf numFmtId="0" fontId="20" fillId="0" borderId="0" xfId="3" applyNumberFormat="1" applyFont="1" applyBorder="1" applyAlignment="1">
      <alignment horizontal="center"/>
    </xf>
    <xf numFmtId="3" fontId="20" fillId="0" borderId="0" xfId="3" applyFont="1" applyBorder="1" applyAlignment="1">
      <alignment horizontal="left" wrapText="1"/>
    </xf>
    <xf numFmtId="0" fontId="20" fillId="0" borderId="0" xfId="3" applyNumberFormat="1" applyFont="1" applyBorder="1" applyAlignment="1">
      <alignment horizontal="left"/>
    </xf>
    <xf numFmtId="37" fontId="21" fillId="0" borderId="0" xfId="2" applyNumberFormat="1" applyFont="1" applyFill="1" applyBorder="1" applyAlignment="1">
      <alignment horizontal="right"/>
    </xf>
    <xf numFmtId="37" fontId="20" fillId="0" borderId="0" xfId="3" applyNumberFormat="1" applyFont="1" applyFill="1" applyBorder="1" applyAlignment="1">
      <alignment horizontal="left"/>
    </xf>
    <xf numFmtId="0" fontId="21" fillId="0" borderId="0" xfId="3" applyNumberFormat="1" applyFont="1" applyBorder="1" applyAlignment="1">
      <alignment horizontal="center"/>
    </xf>
    <xf numFmtId="3" fontId="20" fillId="0" borderId="0" xfId="3" applyFont="1" applyFill="1" applyBorder="1" applyAlignment="1">
      <alignment horizontal="center"/>
    </xf>
    <xf numFmtId="3" fontId="20" fillId="0" borderId="0" xfId="3" applyFont="1" applyAlignment="1">
      <alignment horizontal="center"/>
    </xf>
    <xf numFmtId="3" fontId="20" fillId="0" borderId="0" xfId="3" applyFont="1" applyFill="1" applyAlignment="1">
      <alignment horizontal="center"/>
    </xf>
    <xf numFmtId="3" fontId="18" fillId="0" borderId="0" xfId="0" applyNumberFormat="1" applyFont="1" applyFill="1" applyBorder="1" applyAlignment="1">
      <alignment horizontal="right" wrapText="1"/>
    </xf>
    <xf numFmtId="3" fontId="20" fillId="0" borderId="0" xfId="3" applyFont="1" applyAlignment="1">
      <alignment horizontal="center" vertical="top"/>
    </xf>
    <xf numFmtId="3" fontId="20" fillId="0" borderId="0" xfId="3" applyFont="1" applyFill="1" applyAlignment="1">
      <alignment horizontal="center" vertical="top"/>
    </xf>
    <xf numFmtId="0" fontId="0" fillId="0" borderId="0" xfId="0" applyAlignment="1">
      <alignment horizontal="center" vertical="center" wrapText="1"/>
    </xf>
    <xf numFmtId="3" fontId="4" fillId="0" borderId="0" xfId="3" applyFont="1" applyAlignment="1">
      <alignment horizontal="center" vertical="top"/>
    </xf>
    <xf numFmtId="3" fontId="4" fillId="0" borderId="0" xfId="3" applyFont="1" applyFill="1" applyAlignment="1">
      <alignment horizontal="center" vertical="top"/>
    </xf>
  </cellXfs>
  <cellStyles count="9">
    <cellStyle name="Comma" xfId="1" builtinId="3"/>
    <cellStyle name="Currency" xfId="2" builtinId="4"/>
    <cellStyle name="Normal" xfId="0" builtinId="0"/>
    <cellStyle name="Normal 2" xfId="4"/>
    <cellStyle name="Normal 2 2" xfId="5"/>
    <cellStyle name="Normal 3" xfId="6"/>
    <cellStyle name="Normal_Base_Period_Data" xfId="8"/>
    <cellStyle name="Normal_Exhibits" xfId="3"/>
    <cellStyle name="Percent" xfId="7"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20KY%20Constants_Financial%20Data.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KAWC%202018%20Rate%20Case%20-%20Support%20Services%20Exhibit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O&amp;M/KAWC%202018%20Rate%20Case%20-%20Contract%20Services%20Exhibi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O&amp;M/KAWC%202018%20Rate%20Case%20-%20Building%20Maintenance%20&amp;%20Services%20Exhibi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O&amp;M/KAWC%202018%20Rate%20Case%20-%20Telecommunications%20Exhibi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O&amp;M/KAWC%202018%20Rate%20Case%20-%20Postage,%20Printing%20&amp;%20Stationary%20Exhibi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O&amp;M/KAWC%202018%20Rate%20Case%20-%20Office%20Supplies%20Exhibit.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O&amp;M/KAWC%202018%20Rate%20Case%20-%20Advertising%20&amp;%20Marketing%20Exhibi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O&amp;M/KAWC%202018%20Rate%20Case%20-%20Employee%20Related%20Expense%20Exhibi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O&amp;M/KAWC%202018%20Rate%20Case%20-%20Miscellaneous%20Expense%20Exhibit.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KAWC%202018%20Rate%20Case%20-%20Rents%20Exhibit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venues/KAWC%202018%20Rate%20Case%20-%20Revenue%20Exhibit.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O&amp;M/KAWC%202018%20Rate%20Case%20-%20Transportation%20Exhibi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O&amp;M/KAWC%202018%20Rate%20Case%20-%20Uncollectibles%20Expense%20Exhibi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O&amp;M/KAWC%202018%20Rate%20Case%20-%20Customer%20Accounting-Postage%20Exhibit.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KAWC%202018%20Rate%20Case%20-%20Regulatory%20Expense%20Exhibit1"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O&amp;M/KAWC%202018%20Rate%20Case%20-%20IOTG%20Exhibi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amp;M/KAWC%202018%20Rate%20Case%20-%20Maintenance%20Supplies%20&amp;%20Services%20Exhibit.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ate%20Base/KAWC%202018%20Rate%20Case%20-%20Amortization%20Expense.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Taxes/KAWC%202018%20Rate%20Case%20-%20Income%20Tax%20Exhibi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O&amp;M/KAWC%202018%20Rate%20Case%20-%20Property%20Tax%20Exhibi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O&amp;M/KAWC%202018%20Rate%20Case%20-%20PSC%20Fees%20Exhibi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AWC%202018%20Rate%20Case%20-%20Revenue%20Requirement%20and%20Conversion%20Factor.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O&amp;M/KAWC%202018%20Rate%20Case%20-%20Taxes%20&amp;%20Licenses%20Exhibi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Capital%20Structure/KAWC%202018%20Rate%20Case%20-%20Capital%20Structu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ate%20Base/KAWC%202018%20Rate%20Case%20-%20Capital-Depr%20Exp.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KAWC%202018%20Rate%20Case%20-%20Purchased%20Water%20Exhibit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amp;M/KAWC%202018%20Rate%20Case%20-%20Fuel%20and%20Power%20Exhibi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amp;M/KAWC%202018%20Rate%20Case%20-%20Chemicals%20Exhibi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amp;M/KAWC%202018%20Rate%20Case%20-%20Waste%20Disposal%20Exhibi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O&amp;M/KAWC%202018%20Rate%20Case%20-%20Labor%20and%20Labor%20Related%20Exhib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Constants"/>
      <sheetName val="Link Out WP"/>
      <sheetName val="Link Out Filing Exhibits"/>
      <sheetName val="Link Out Monthly BY"/>
      <sheetName val="Link Out Forecast"/>
      <sheetName val="Link Out North Middletown"/>
      <sheetName val="Link Out System Delivery"/>
      <sheetName val="Link Out Rev Req"/>
      <sheetName val="Link Out Carlisle"/>
      <sheetName val="Link Out BY"/>
      <sheetName val="2018 KY Constants_Financial Dat"/>
    </sheetNames>
    <sheetDataSet>
      <sheetData sheetId="0">
        <row r="9">
          <cell r="A9" t="str">
            <v>Company Title:</v>
          </cell>
          <cell r="C9" t="str">
            <v>Kentucky American Water Company</v>
          </cell>
        </row>
        <row r="10">
          <cell r="C10" t="str">
            <v>KENTUCKY AMERICAN WATER COMPANY</v>
          </cell>
        </row>
        <row r="11">
          <cell r="C11" t="str">
            <v>Case No. 2018-00358</v>
          </cell>
        </row>
        <row r="12">
          <cell r="C12">
            <v>43524</v>
          </cell>
        </row>
        <row r="13">
          <cell r="C13" t="str">
            <v>June 30, 2020</v>
          </cell>
        </row>
        <row r="14">
          <cell r="C14" t="str">
            <v>For the 12 Months Ending June 30, 2020</v>
          </cell>
        </row>
      </sheetData>
      <sheetData sheetId="1">
        <row r="21">
          <cell r="F21" t="str">
            <v>W/P - 1-10</v>
          </cell>
        </row>
      </sheetData>
      <sheetData sheetId="2">
        <row r="1">
          <cell r="A1" t="str">
            <v>Kentucky American Water Company</v>
          </cell>
        </row>
      </sheetData>
      <sheetData sheetId="3">
        <row r="6">
          <cell r="A6" t="str">
            <v>Line</v>
          </cell>
        </row>
        <row r="7">
          <cell r="R7">
            <v>-49744539</v>
          </cell>
        </row>
        <row r="8">
          <cell r="R8">
            <v>518</v>
          </cell>
        </row>
        <row r="9">
          <cell r="R9">
            <v>456</v>
          </cell>
        </row>
        <row r="10">
          <cell r="R10">
            <v>-416113</v>
          </cell>
        </row>
        <row r="12">
          <cell r="R12">
            <v>-22628762</v>
          </cell>
        </row>
        <row r="13">
          <cell r="R13">
            <v>-427146</v>
          </cell>
        </row>
        <row r="15">
          <cell r="R15">
            <v>-2813213</v>
          </cell>
        </row>
        <row r="16">
          <cell r="R16">
            <v>-28117</v>
          </cell>
        </row>
        <row r="18">
          <cell r="R18">
            <v>-3807205</v>
          </cell>
        </row>
        <row r="19">
          <cell r="R19">
            <v>6</v>
          </cell>
        </row>
        <row r="21">
          <cell r="R21">
            <v>-2801452</v>
          </cell>
        </row>
        <row r="23">
          <cell r="R23">
            <v>-11165</v>
          </cell>
        </row>
        <row r="25">
          <cell r="R25">
            <v>-5785621</v>
          </cell>
        </row>
        <row r="26">
          <cell r="R26">
            <v>-271611</v>
          </cell>
        </row>
        <row r="28">
          <cell r="R28">
            <v>-1882705</v>
          </cell>
        </row>
        <row r="29">
          <cell r="R29">
            <v>-15096</v>
          </cell>
        </row>
        <row r="30">
          <cell r="R30">
            <v>-39606</v>
          </cell>
        </row>
        <row r="32">
          <cell r="R32">
            <v>-80697</v>
          </cell>
        </row>
        <row r="33">
          <cell r="R33">
            <v>-150</v>
          </cell>
        </row>
        <row r="34">
          <cell r="R34">
            <v>1430</v>
          </cell>
        </row>
        <row r="35">
          <cell r="R35">
            <v>-15</v>
          </cell>
        </row>
        <row r="36">
          <cell r="R36">
            <v>1363581</v>
          </cell>
        </row>
        <row r="38">
          <cell r="R38">
            <v>-837881</v>
          </cell>
        </row>
        <row r="39">
          <cell r="R39">
            <v>-95656</v>
          </cell>
        </row>
        <row r="40">
          <cell r="R40">
            <v>-154932</v>
          </cell>
        </row>
        <row r="41">
          <cell r="R41">
            <v>0</v>
          </cell>
        </row>
        <row r="42">
          <cell r="R42">
            <v>-30420</v>
          </cell>
        </row>
        <row r="43">
          <cell r="R43">
            <v>-776520</v>
          </cell>
        </row>
        <row r="44">
          <cell r="R44">
            <v>-51797</v>
          </cell>
        </row>
        <row r="45">
          <cell r="R45">
            <v>-573394</v>
          </cell>
        </row>
        <row r="46">
          <cell r="R46">
            <v>0</v>
          </cell>
        </row>
        <row r="47">
          <cell r="R47">
            <v>-165</v>
          </cell>
        </row>
        <row r="48">
          <cell r="R48">
            <v>-2520765</v>
          </cell>
        </row>
        <row r="49">
          <cell r="R49">
            <v>299237</v>
          </cell>
        </row>
        <row r="51">
          <cell r="R51">
            <v>299237</v>
          </cell>
        </row>
        <row r="52">
          <cell r="R52">
            <v>2141917.9799161823</v>
          </cell>
        </row>
        <row r="53">
          <cell r="R53">
            <v>91968</v>
          </cell>
        </row>
        <row r="54">
          <cell r="R54">
            <v>246430</v>
          </cell>
        </row>
        <row r="55">
          <cell r="R55">
            <v>1641892</v>
          </cell>
        </row>
        <row r="56">
          <cell r="R56">
            <v>8200</v>
          </cell>
        </row>
        <row r="57">
          <cell r="R57">
            <v>6000</v>
          </cell>
        </row>
        <row r="58">
          <cell r="R58">
            <v>4136407.9799161823</v>
          </cell>
        </row>
        <row r="59">
          <cell r="R59">
            <v>1902436.9872043957</v>
          </cell>
        </row>
        <row r="60">
          <cell r="R60">
            <v>1902436.9872043957</v>
          </cell>
        </row>
        <row r="61">
          <cell r="R61">
            <v>476720</v>
          </cell>
        </row>
        <row r="62">
          <cell r="R62">
            <v>33336</v>
          </cell>
        </row>
        <row r="63">
          <cell r="R63">
            <v>510056</v>
          </cell>
        </row>
        <row r="64">
          <cell r="R64">
            <v>5971937</v>
          </cell>
        </row>
        <row r="65">
          <cell r="R65">
            <v>-61217</v>
          </cell>
        </row>
        <row r="66">
          <cell r="R66">
            <v>0</v>
          </cell>
        </row>
        <row r="67">
          <cell r="R67">
            <v>964606</v>
          </cell>
        </row>
        <row r="68">
          <cell r="R68">
            <v>54871</v>
          </cell>
        </row>
        <row r="69">
          <cell r="R69">
            <v>97942</v>
          </cell>
        </row>
        <row r="70">
          <cell r="R70">
            <v>26402</v>
          </cell>
        </row>
        <row r="71">
          <cell r="R71">
            <v>34635</v>
          </cell>
        </row>
        <row r="72">
          <cell r="R72">
            <v>367652</v>
          </cell>
        </row>
        <row r="73">
          <cell r="R73">
            <v>13171</v>
          </cell>
        </row>
        <row r="74">
          <cell r="R74">
            <v>134277</v>
          </cell>
        </row>
        <row r="75">
          <cell r="R75">
            <v>0</v>
          </cell>
        </row>
        <row r="76">
          <cell r="R76">
            <v>102255</v>
          </cell>
        </row>
        <row r="77">
          <cell r="R77">
            <v>362686</v>
          </cell>
        </row>
        <row r="78">
          <cell r="R78">
            <v>161</v>
          </cell>
        </row>
        <row r="79">
          <cell r="R79">
            <v>96528</v>
          </cell>
        </row>
        <row r="80">
          <cell r="R80">
            <v>277315</v>
          </cell>
        </row>
        <row r="81">
          <cell r="R81">
            <v>0</v>
          </cell>
        </row>
        <row r="83">
          <cell r="R83">
            <v>23681</v>
          </cell>
        </row>
        <row r="85">
          <cell r="R85">
            <v>59903</v>
          </cell>
        </row>
        <row r="86">
          <cell r="R86">
            <v>17852</v>
          </cell>
        </row>
        <row r="87">
          <cell r="R87">
            <v>9575</v>
          </cell>
        </row>
        <row r="88">
          <cell r="R88">
            <v>-2447639</v>
          </cell>
        </row>
        <row r="89">
          <cell r="R89">
            <v>639111</v>
          </cell>
        </row>
        <row r="90">
          <cell r="R90">
            <v>0</v>
          </cell>
        </row>
        <row r="91">
          <cell r="R91">
            <v>145972</v>
          </cell>
        </row>
        <row r="92">
          <cell r="R92">
            <v>15804</v>
          </cell>
        </row>
        <row r="94">
          <cell r="R94">
            <v>5351</v>
          </cell>
        </row>
        <row r="95">
          <cell r="R95">
            <v>48078</v>
          </cell>
        </row>
        <row r="96">
          <cell r="R96">
            <v>1089</v>
          </cell>
        </row>
        <row r="97">
          <cell r="R97">
            <v>17862</v>
          </cell>
        </row>
        <row r="98">
          <cell r="R98">
            <v>6274</v>
          </cell>
        </row>
        <row r="99">
          <cell r="R99">
            <v>122</v>
          </cell>
        </row>
        <row r="101">
          <cell r="R101">
            <v>24399</v>
          </cell>
        </row>
        <row r="102">
          <cell r="R102">
            <v>93016</v>
          </cell>
        </row>
        <row r="104">
          <cell r="R104">
            <v>8862</v>
          </cell>
        </row>
        <row r="106">
          <cell r="R106">
            <v>16804</v>
          </cell>
        </row>
        <row r="107">
          <cell r="R107">
            <v>3539</v>
          </cell>
        </row>
        <row r="108">
          <cell r="R108">
            <v>1634</v>
          </cell>
        </row>
        <row r="109">
          <cell r="R109">
            <v>-359649</v>
          </cell>
        </row>
        <row r="110">
          <cell r="R110">
            <v>0</v>
          </cell>
        </row>
        <row r="111">
          <cell r="R111">
            <v>0</v>
          </cell>
        </row>
        <row r="114">
          <cell r="R114">
            <v>393701</v>
          </cell>
        </row>
        <row r="115">
          <cell r="R115">
            <v>453</v>
          </cell>
        </row>
        <row r="116">
          <cell r="R116">
            <v>15109</v>
          </cell>
        </row>
        <row r="117">
          <cell r="R117">
            <v>0</v>
          </cell>
        </row>
        <row r="118">
          <cell r="R118">
            <v>7184124</v>
          </cell>
        </row>
        <row r="119">
          <cell r="R119">
            <v>627714</v>
          </cell>
        </row>
        <row r="120">
          <cell r="R120">
            <v>-188553</v>
          </cell>
        </row>
        <row r="121">
          <cell r="R121">
            <v>439161</v>
          </cell>
        </row>
        <row r="122">
          <cell r="R122">
            <v>169677</v>
          </cell>
        </row>
        <row r="123">
          <cell r="R123">
            <v>-55076</v>
          </cell>
        </row>
        <row r="124">
          <cell r="R124">
            <v>114601</v>
          </cell>
        </row>
        <row r="125">
          <cell r="R125">
            <v>1978520</v>
          </cell>
        </row>
        <row r="126">
          <cell r="R126">
            <v>-563503</v>
          </cell>
        </row>
        <row r="128">
          <cell r="R128">
            <v>1415517</v>
          </cell>
        </row>
        <row r="129">
          <cell r="R129">
            <v>267244</v>
          </cell>
        </row>
        <row r="130">
          <cell r="R130">
            <v>-74367</v>
          </cell>
        </row>
        <row r="131">
          <cell r="R131">
            <v>307187</v>
          </cell>
        </row>
        <row r="132">
          <cell r="R132">
            <v>-80324</v>
          </cell>
        </row>
        <row r="133">
          <cell r="R133">
            <v>14837</v>
          </cell>
        </row>
        <row r="134">
          <cell r="R134">
            <v>24707</v>
          </cell>
        </row>
        <row r="135">
          <cell r="R135">
            <v>-4729</v>
          </cell>
        </row>
        <row r="136">
          <cell r="R136">
            <v>18405</v>
          </cell>
        </row>
        <row r="137">
          <cell r="R137">
            <v>1556</v>
          </cell>
        </row>
        <row r="138">
          <cell r="R138">
            <v>2022</v>
          </cell>
        </row>
        <row r="139">
          <cell r="R139">
            <v>0</v>
          </cell>
        </row>
        <row r="140">
          <cell r="R140">
            <v>13196</v>
          </cell>
        </row>
        <row r="141">
          <cell r="R141">
            <v>13063</v>
          </cell>
        </row>
        <row r="142">
          <cell r="R142">
            <v>8057</v>
          </cell>
        </row>
        <row r="143">
          <cell r="R143">
            <v>39</v>
          </cell>
        </row>
        <row r="144">
          <cell r="R144">
            <v>26053</v>
          </cell>
        </row>
        <row r="145">
          <cell r="R145">
            <v>39890</v>
          </cell>
        </row>
        <row r="146">
          <cell r="R146">
            <v>1301</v>
          </cell>
        </row>
        <row r="147">
          <cell r="R147">
            <v>578137</v>
          </cell>
        </row>
        <row r="148">
          <cell r="R148">
            <v>4778427</v>
          </cell>
        </row>
        <row r="149">
          <cell r="R149">
            <v>299355</v>
          </cell>
        </row>
        <row r="150">
          <cell r="R150">
            <v>579947</v>
          </cell>
        </row>
        <row r="151">
          <cell r="R151">
            <v>392082</v>
          </cell>
        </row>
        <row r="152">
          <cell r="R152">
            <v>698172</v>
          </cell>
        </row>
        <row r="153">
          <cell r="R153">
            <v>431481</v>
          </cell>
        </row>
        <row r="154">
          <cell r="R154">
            <v>65561</v>
          </cell>
        </row>
        <row r="155">
          <cell r="R155">
            <v>360212</v>
          </cell>
        </row>
        <row r="156">
          <cell r="R156">
            <v>102677</v>
          </cell>
        </row>
        <row r="157">
          <cell r="R157">
            <v>229269</v>
          </cell>
        </row>
        <row r="158">
          <cell r="R158">
            <v>274430</v>
          </cell>
        </row>
        <row r="159">
          <cell r="R159">
            <v>818645</v>
          </cell>
        </row>
        <row r="160">
          <cell r="R160">
            <v>328764</v>
          </cell>
        </row>
        <row r="161">
          <cell r="R161">
            <v>45533</v>
          </cell>
        </row>
        <row r="162">
          <cell r="R162">
            <v>-24705</v>
          </cell>
        </row>
        <row r="163">
          <cell r="R163">
            <v>5044</v>
          </cell>
        </row>
        <row r="178">
          <cell r="R178">
            <v>9384894</v>
          </cell>
        </row>
        <row r="179">
          <cell r="R179">
            <v>0</v>
          </cell>
        </row>
        <row r="181">
          <cell r="R181">
            <v>11564</v>
          </cell>
        </row>
        <row r="182">
          <cell r="R182">
            <v>3304</v>
          </cell>
        </row>
        <row r="183">
          <cell r="R183">
            <v>175587</v>
          </cell>
        </row>
        <row r="184">
          <cell r="R184">
            <v>10163</v>
          </cell>
        </row>
        <row r="185">
          <cell r="R185">
            <v>35239</v>
          </cell>
        </row>
        <row r="186">
          <cell r="R186">
            <v>79016</v>
          </cell>
        </row>
        <row r="187">
          <cell r="R187">
            <v>-913</v>
          </cell>
        </row>
        <row r="188">
          <cell r="R188">
            <v>72219</v>
          </cell>
        </row>
        <row r="189">
          <cell r="R189">
            <v>1668</v>
          </cell>
        </row>
        <row r="190">
          <cell r="R190">
            <v>7139</v>
          </cell>
        </row>
        <row r="191">
          <cell r="R191">
            <v>0</v>
          </cell>
        </row>
        <row r="192">
          <cell r="R192">
            <v>20972</v>
          </cell>
        </row>
        <row r="193">
          <cell r="R193">
            <v>0</v>
          </cell>
        </row>
        <row r="194">
          <cell r="R194">
            <v>149874</v>
          </cell>
        </row>
        <row r="195">
          <cell r="R195">
            <v>348693</v>
          </cell>
        </row>
        <row r="196">
          <cell r="R196">
            <v>0</v>
          </cell>
        </row>
        <row r="197">
          <cell r="R197">
            <v>914525</v>
          </cell>
        </row>
        <row r="198">
          <cell r="R198">
            <v>73193</v>
          </cell>
        </row>
        <row r="199">
          <cell r="R199">
            <v>0</v>
          </cell>
        </row>
        <row r="200">
          <cell r="R200">
            <v>3707</v>
          </cell>
        </row>
        <row r="201">
          <cell r="R201">
            <v>40646</v>
          </cell>
        </row>
        <row r="202">
          <cell r="R202">
            <v>36966</v>
          </cell>
        </row>
        <row r="203">
          <cell r="R203">
            <v>86401</v>
          </cell>
        </row>
        <row r="204">
          <cell r="R204">
            <v>4926</v>
          </cell>
        </row>
        <row r="205">
          <cell r="R205">
            <v>21727</v>
          </cell>
        </row>
        <row r="206">
          <cell r="R206">
            <v>21867</v>
          </cell>
        </row>
        <row r="207">
          <cell r="R207">
            <v>92413</v>
          </cell>
        </row>
        <row r="208">
          <cell r="R208">
            <v>13095</v>
          </cell>
        </row>
        <row r="209">
          <cell r="R209">
            <v>6898</v>
          </cell>
        </row>
        <row r="210">
          <cell r="R210">
            <v>0</v>
          </cell>
        </row>
        <row r="211">
          <cell r="R211">
            <v>2371</v>
          </cell>
        </row>
        <row r="212">
          <cell r="R212">
            <v>45117</v>
          </cell>
        </row>
        <row r="213">
          <cell r="R213">
            <v>1551</v>
          </cell>
        </row>
        <row r="214">
          <cell r="R214">
            <v>7637</v>
          </cell>
        </row>
        <row r="215">
          <cell r="R215">
            <v>32844</v>
          </cell>
        </row>
        <row r="216">
          <cell r="R216">
            <v>14487</v>
          </cell>
        </row>
        <row r="217">
          <cell r="R217">
            <v>14490</v>
          </cell>
        </row>
        <row r="218">
          <cell r="R218">
            <v>305</v>
          </cell>
        </row>
        <row r="219">
          <cell r="R219">
            <v>0</v>
          </cell>
        </row>
        <row r="220">
          <cell r="R220">
            <v>60566</v>
          </cell>
        </row>
        <row r="221">
          <cell r="R221">
            <v>12192</v>
          </cell>
        </row>
        <row r="222">
          <cell r="R222">
            <v>4184</v>
          </cell>
        </row>
        <row r="223">
          <cell r="R223">
            <v>3378</v>
          </cell>
        </row>
        <row r="224">
          <cell r="R224">
            <v>6345</v>
          </cell>
        </row>
        <row r="225">
          <cell r="R225">
            <v>43507</v>
          </cell>
        </row>
        <row r="226">
          <cell r="R226">
            <v>27668</v>
          </cell>
        </row>
        <row r="227">
          <cell r="R227">
            <v>5785</v>
          </cell>
        </row>
        <row r="228">
          <cell r="R228">
            <v>0</v>
          </cell>
        </row>
        <row r="229">
          <cell r="R229">
            <v>8903</v>
          </cell>
        </row>
        <row r="230">
          <cell r="R230">
            <v>693169</v>
          </cell>
        </row>
        <row r="231">
          <cell r="R231">
            <v>60307</v>
          </cell>
        </row>
        <row r="232">
          <cell r="R232">
            <v>13754</v>
          </cell>
        </row>
        <row r="233">
          <cell r="R233">
            <v>0</v>
          </cell>
        </row>
        <row r="234">
          <cell r="R234">
            <v>31001</v>
          </cell>
        </row>
        <row r="235">
          <cell r="R235">
            <v>7542</v>
          </cell>
        </row>
        <row r="236">
          <cell r="R236">
            <v>62084</v>
          </cell>
        </row>
        <row r="237">
          <cell r="R237">
            <v>0</v>
          </cell>
        </row>
        <row r="238">
          <cell r="R238">
            <v>2987</v>
          </cell>
        </row>
        <row r="239">
          <cell r="R239">
            <v>1605</v>
          </cell>
        </row>
        <row r="240">
          <cell r="R240">
            <v>19248</v>
          </cell>
        </row>
        <row r="241">
          <cell r="R241">
            <v>52154</v>
          </cell>
        </row>
        <row r="242">
          <cell r="R242">
            <v>0</v>
          </cell>
        </row>
        <row r="244">
          <cell r="R244">
            <v>120</v>
          </cell>
        </row>
        <row r="245">
          <cell r="R245">
            <v>250802</v>
          </cell>
        </row>
        <row r="246">
          <cell r="R246">
            <v>10832</v>
          </cell>
        </row>
        <row r="247">
          <cell r="R247">
            <v>0</v>
          </cell>
        </row>
        <row r="248">
          <cell r="R248">
            <v>10363</v>
          </cell>
        </row>
        <row r="249">
          <cell r="R249">
            <v>406</v>
          </cell>
        </row>
        <row r="250">
          <cell r="R250">
            <v>2218</v>
          </cell>
        </row>
        <row r="251">
          <cell r="R251">
            <v>1248</v>
          </cell>
        </row>
        <row r="252">
          <cell r="R252">
            <v>776</v>
          </cell>
        </row>
        <row r="253">
          <cell r="R253">
            <v>3353</v>
          </cell>
        </row>
        <row r="254">
          <cell r="R254">
            <v>29196</v>
          </cell>
        </row>
        <row r="255">
          <cell r="R255">
            <v>0</v>
          </cell>
        </row>
        <row r="256">
          <cell r="R256">
            <v>92</v>
          </cell>
        </row>
        <row r="257">
          <cell r="R257">
            <v>248</v>
          </cell>
        </row>
        <row r="258">
          <cell r="R258">
            <v>52682</v>
          </cell>
        </row>
        <row r="260">
          <cell r="R260">
            <v>1079</v>
          </cell>
        </row>
        <row r="261">
          <cell r="R261">
            <v>18640</v>
          </cell>
        </row>
        <row r="262">
          <cell r="R262">
            <v>33</v>
          </cell>
        </row>
        <row r="263">
          <cell r="R263">
            <v>9449</v>
          </cell>
        </row>
        <row r="264">
          <cell r="R264">
            <v>3818</v>
          </cell>
        </row>
        <row r="265">
          <cell r="R265">
            <v>0</v>
          </cell>
        </row>
        <row r="266">
          <cell r="R266">
            <v>10128</v>
          </cell>
        </row>
        <row r="267">
          <cell r="R267">
            <v>150263</v>
          </cell>
        </row>
        <row r="268">
          <cell r="R268">
            <v>18138</v>
          </cell>
        </row>
        <row r="270">
          <cell r="R270">
            <v>0</v>
          </cell>
        </row>
        <row r="271">
          <cell r="R271">
            <v>9332</v>
          </cell>
        </row>
        <row r="272">
          <cell r="R272">
            <v>10053</v>
          </cell>
        </row>
        <row r="273">
          <cell r="R273">
            <v>1304</v>
          </cell>
        </row>
        <row r="274">
          <cell r="R274">
            <v>0</v>
          </cell>
        </row>
        <row r="276">
          <cell r="R276">
            <v>285259</v>
          </cell>
        </row>
        <row r="277">
          <cell r="R277">
            <v>7988</v>
          </cell>
        </row>
        <row r="278">
          <cell r="R278">
            <v>7988</v>
          </cell>
        </row>
        <row r="279">
          <cell r="R279">
            <v>72245</v>
          </cell>
        </row>
        <row r="280">
          <cell r="R280">
            <v>0</v>
          </cell>
        </row>
        <row r="281">
          <cell r="R281">
            <v>8813</v>
          </cell>
        </row>
        <row r="282">
          <cell r="R282">
            <v>35622</v>
          </cell>
        </row>
        <row r="283">
          <cell r="R283">
            <v>0</v>
          </cell>
        </row>
        <row r="284">
          <cell r="R284">
            <v>10034</v>
          </cell>
        </row>
        <row r="285">
          <cell r="R285">
            <v>126714</v>
          </cell>
        </row>
        <row r="286">
          <cell r="R286">
            <v>78639</v>
          </cell>
        </row>
        <row r="287">
          <cell r="R287">
            <v>-70867.805123857834</v>
          </cell>
        </row>
        <row r="288">
          <cell r="R288">
            <v>129</v>
          </cell>
        </row>
        <row r="289">
          <cell r="R289">
            <v>-1088</v>
          </cell>
        </row>
        <row r="290">
          <cell r="R290">
            <v>31120</v>
          </cell>
        </row>
        <row r="291">
          <cell r="R291">
            <v>30078</v>
          </cell>
        </row>
        <row r="292">
          <cell r="R292">
            <v>504</v>
          </cell>
        </row>
        <row r="293">
          <cell r="R293">
            <v>21962</v>
          </cell>
        </row>
        <row r="294">
          <cell r="R294">
            <v>55070</v>
          </cell>
        </row>
        <row r="295">
          <cell r="R295">
            <v>1951</v>
          </cell>
        </row>
        <row r="296">
          <cell r="R296">
            <v>13</v>
          </cell>
        </row>
        <row r="297">
          <cell r="R297">
            <v>8243</v>
          </cell>
        </row>
        <row r="298">
          <cell r="R298">
            <v>64614</v>
          </cell>
        </row>
        <row r="299">
          <cell r="R299">
            <v>-81175</v>
          </cell>
        </row>
        <row r="300">
          <cell r="R300">
            <v>0</v>
          </cell>
        </row>
        <row r="301">
          <cell r="R301">
            <v>49472</v>
          </cell>
        </row>
        <row r="302">
          <cell r="R302">
            <v>36988</v>
          </cell>
        </row>
        <row r="303">
          <cell r="R303">
            <v>41694</v>
          </cell>
        </row>
        <row r="304">
          <cell r="R304">
            <v>11721</v>
          </cell>
        </row>
        <row r="305">
          <cell r="R305">
            <v>14387</v>
          </cell>
        </row>
        <row r="306">
          <cell r="R306">
            <v>57981</v>
          </cell>
        </row>
        <row r="307">
          <cell r="R307">
            <v>11153</v>
          </cell>
        </row>
        <row r="308">
          <cell r="R308">
            <v>1542</v>
          </cell>
        </row>
        <row r="309">
          <cell r="R309">
            <v>5672</v>
          </cell>
        </row>
        <row r="310">
          <cell r="R310">
            <v>9309</v>
          </cell>
        </row>
        <row r="311">
          <cell r="R311">
            <v>3469</v>
          </cell>
        </row>
        <row r="312">
          <cell r="R312">
            <v>250</v>
          </cell>
        </row>
        <row r="313">
          <cell r="R313">
            <v>94071</v>
          </cell>
        </row>
        <row r="314">
          <cell r="R314">
            <v>43350</v>
          </cell>
        </row>
        <row r="315">
          <cell r="R315">
            <v>0</v>
          </cell>
        </row>
        <row r="316">
          <cell r="R316">
            <v>574</v>
          </cell>
        </row>
        <row r="317">
          <cell r="R317">
            <v>500</v>
          </cell>
        </row>
        <row r="318">
          <cell r="R318">
            <v>0</v>
          </cell>
        </row>
        <row r="319">
          <cell r="R319">
            <v>-473</v>
          </cell>
        </row>
        <row r="320">
          <cell r="R320">
            <v>104150</v>
          </cell>
        </row>
        <row r="321">
          <cell r="R321">
            <v>67500</v>
          </cell>
        </row>
        <row r="322">
          <cell r="R322">
            <v>518</v>
          </cell>
        </row>
        <row r="323">
          <cell r="R323">
            <v>23632</v>
          </cell>
        </row>
        <row r="324">
          <cell r="R324">
            <v>21029</v>
          </cell>
        </row>
        <row r="325">
          <cell r="R325">
            <v>-81092</v>
          </cell>
        </row>
        <row r="326">
          <cell r="R326">
            <v>184</v>
          </cell>
        </row>
        <row r="327">
          <cell r="R327">
            <v>656773.1948761422</v>
          </cell>
        </row>
        <row r="328">
          <cell r="R328">
            <v>5057</v>
          </cell>
        </row>
        <row r="330">
          <cell r="R330">
            <v>7148</v>
          </cell>
        </row>
        <row r="331">
          <cell r="R331">
            <v>1500</v>
          </cell>
        </row>
        <row r="332">
          <cell r="R332">
            <v>1629</v>
          </cell>
        </row>
        <row r="333">
          <cell r="R333">
            <v>565</v>
          </cell>
        </row>
        <row r="334">
          <cell r="R334">
            <v>5740</v>
          </cell>
        </row>
        <row r="335">
          <cell r="R335">
            <v>0</v>
          </cell>
        </row>
        <row r="336">
          <cell r="R336">
            <v>483</v>
          </cell>
        </row>
        <row r="337">
          <cell r="R337">
            <v>22122</v>
          </cell>
        </row>
        <row r="338">
          <cell r="R338">
            <v>-2943</v>
          </cell>
        </row>
        <row r="339">
          <cell r="R339">
            <v>0</v>
          </cell>
        </row>
        <row r="340">
          <cell r="R340">
            <v>0</v>
          </cell>
        </row>
        <row r="341">
          <cell r="R341">
            <v>459</v>
          </cell>
        </row>
        <row r="342">
          <cell r="R342">
            <v>0</v>
          </cell>
        </row>
        <row r="343">
          <cell r="R343">
            <v>0</v>
          </cell>
        </row>
        <row r="344">
          <cell r="R344">
            <v>7814</v>
          </cell>
        </row>
        <row r="345">
          <cell r="R345">
            <v>517</v>
          </cell>
        </row>
        <row r="346">
          <cell r="R346">
            <v>80</v>
          </cell>
        </row>
        <row r="347">
          <cell r="R347">
            <v>-132201</v>
          </cell>
        </row>
        <row r="348">
          <cell r="R348">
            <v>42481</v>
          </cell>
        </row>
        <row r="349">
          <cell r="R349">
            <v>251570</v>
          </cell>
        </row>
        <row r="350">
          <cell r="R350">
            <v>184672</v>
          </cell>
        </row>
        <row r="351">
          <cell r="R351">
            <v>0</v>
          </cell>
        </row>
        <row r="352">
          <cell r="R352">
            <v>21145</v>
          </cell>
        </row>
        <row r="353">
          <cell r="R353">
            <v>373594</v>
          </cell>
        </row>
        <row r="354">
          <cell r="R354">
            <v>0</v>
          </cell>
        </row>
        <row r="355">
          <cell r="R355">
            <v>809767.83800327987</v>
          </cell>
        </row>
        <row r="356">
          <cell r="R356">
            <v>49371</v>
          </cell>
        </row>
        <row r="357">
          <cell r="R357">
            <v>859138.83800327987</v>
          </cell>
        </row>
        <row r="358">
          <cell r="R358">
            <v>1424</v>
          </cell>
        </row>
        <row r="359">
          <cell r="R359">
            <v>140647</v>
          </cell>
        </row>
        <row r="360">
          <cell r="R360">
            <v>10004</v>
          </cell>
        </row>
        <row r="361">
          <cell r="R361">
            <v>303523</v>
          </cell>
        </row>
        <row r="362">
          <cell r="R362">
            <v>135893</v>
          </cell>
        </row>
        <row r="363">
          <cell r="R363">
            <v>570456</v>
          </cell>
        </row>
        <row r="364">
          <cell r="R364">
            <v>1161947</v>
          </cell>
        </row>
        <row r="365">
          <cell r="R365">
            <v>289720</v>
          </cell>
        </row>
        <row r="367">
          <cell r="R367">
            <v>0</v>
          </cell>
        </row>
        <row r="369">
          <cell r="R369">
            <v>289720</v>
          </cell>
        </row>
        <row r="370">
          <cell r="R370">
            <v>29358</v>
          </cell>
        </row>
        <row r="371">
          <cell r="R371">
            <v>0</v>
          </cell>
        </row>
        <row r="372">
          <cell r="R372">
            <v>427078</v>
          </cell>
        </row>
        <row r="373">
          <cell r="R373">
            <v>0</v>
          </cell>
        </row>
        <row r="374">
          <cell r="R374">
            <v>105428</v>
          </cell>
        </row>
        <row r="375">
          <cell r="R375">
            <v>-45629</v>
          </cell>
        </row>
        <row r="376">
          <cell r="R376">
            <v>0</v>
          </cell>
        </row>
        <row r="377">
          <cell r="R377">
            <v>112354</v>
          </cell>
        </row>
        <row r="378">
          <cell r="R378">
            <v>0</v>
          </cell>
        </row>
        <row r="379">
          <cell r="R379">
            <v>57480</v>
          </cell>
        </row>
        <row r="380">
          <cell r="R380">
            <v>686069</v>
          </cell>
        </row>
        <row r="381">
          <cell r="R381">
            <v>11559</v>
          </cell>
        </row>
        <row r="382">
          <cell r="R382">
            <v>120941</v>
          </cell>
        </row>
        <row r="383">
          <cell r="R383">
            <v>172000</v>
          </cell>
        </row>
        <row r="384">
          <cell r="R384">
            <v>0</v>
          </cell>
        </row>
        <row r="385">
          <cell r="R385">
            <v>4425</v>
          </cell>
        </row>
        <row r="386">
          <cell r="R386">
            <v>77124</v>
          </cell>
        </row>
        <row r="387">
          <cell r="R387">
            <v>93955</v>
          </cell>
        </row>
        <row r="388">
          <cell r="R388">
            <v>0</v>
          </cell>
        </row>
        <row r="389">
          <cell r="R389">
            <v>0</v>
          </cell>
        </row>
        <row r="390">
          <cell r="R390">
            <v>358100</v>
          </cell>
        </row>
        <row r="391">
          <cell r="R391">
            <v>0</v>
          </cell>
        </row>
        <row r="392">
          <cell r="R392">
            <v>389394</v>
          </cell>
        </row>
        <row r="393">
          <cell r="R393">
            <v>122004</v>
          </cell>
        </row>
        <row r="394">
          <cell r="R394">
            <v>327830</v>
          </cell>
        </row>
        <row r="395">
          <cell r="R395">
            <v>15417</v>
          </cell>
        </row>
        <row r="396">
          <cell r="R396">
            <v>0</v>
          </cell>
        </row>
        <row r="397">
          <cell r="R397">
            <v>142571</v>
          </cell>
        </row>
        <row r="398">
          <cell r="R398">
            <v>0</v>
          </cell>
        </row>
        <row r="399">
          <cell r="R399">
            <v>22726</v>
          </cell>
        </row>
        <row r="400">
          <cell r="R400">
            <v>0</v>
          </cell>
        </row>
        <row r="401">
          <cell r="R401">
            <v>36773</v>
          </cell>
        </row>
        <row r="402">
          <cell r="R402">
            <v>39355</v>
          </cell>
        </row>
        <row r="403">
          <cell r="R403">
            <v>29871</v>
          </cell>
        </row>
        <row r="404">
          <cell r="R404">
            <v>1964045</v>
          </cell>
        </row>
        <row r="422">
          <cell r="R422">
            <v>15662466</v>
          </cell>
        </row>
        <row r="423">
          <cell r="R423">
            <v>0</v>
          </cell>
        </row>
        <row r="424">
          <cell r="R424">
            <v>-272911</v>
          </cell>
        </row>
        <row r="425">
          <cell r="R425">
            <v>-1395137</v>
          </cell>
        </row>
        <row r="426">
          <cell r="R426">
            <v>13994418</v>
          </cell>
        </row>
        <row r="427">
          <cell r="R427">
            <v>203936</v>
          </cell>
        </row>
        <row r="428">
          <cell r="R428">
            <v>8556</v>
          </cell>
        </row>
        <row r="429">
          <cell r="R429">
            <v>57084</v>
          </cell>
        </row>
        <row r="430">
          <cell r="R430">
            <v>6900</v>
          </cell>
        </row>
        <row r="431">
          <cell r="R431">
            <v>276476</v>
          </cell>
        </row>
        <row r="432">
          <cell r="R432">
            <v>2841122</v>
          </cell>
        </row>
        <row r="433">
          <cell r="R433">
            <v>-154187</v>
          </cell>
        </row>
        <row r="434">
          <cell r="R434">
            <v>-406244</v>
          </cell>
        </row>
        <row r="435">
          <cell r="R435">
            <v>2280691</v>
          </cell>
        </row>
        <row r="454">
          <cell r="R454">
            <v>0</v>
          </cell>
        </row>
        <row r="455">
          <cell r="R455">
            <v>-7656</v>
          </cell>
        </row>
        <row r="456">
          <cell r="R456">
            <v>0</v>
          </cell>
        </row>
        <row r="457">
          <cell r="R457">
            <v>-70836</v>
          </cell>
        </row>
        <row r="458">
          <cell r="R458">
            <v>-78492</v>
          </cell>
        </row>
        <row r="459">
          <cell r="R459">
            <v>6602753</v>
          </cell>
        </row>
        <row r="460">
          <cell r="R460">
            <v>-503</v>
          </cell>
        </row>
        <row r="461">
          <cell r="R461">
            <v>7017</v>
          </cell>
        </row>
        <row r="462">
          <cell r="R462">
            <v>-2058</v>
          </cell>
        </row>
        <row r="463">
          <cell r="R463">
            <v>764592</v>
          </cell>
        </row>
        <row r="464">
          <cell r="R464">
            <v>-221558</v>
          </cell>
        </row>
        <row r="465">
          <cell r="R465">
            <v>25875</v>
          </cell>
        </row>
        <row r="466">
          <cell r="R466">
            <v>-7310</v>
          </cell>
        </row>
        <row r="467">
          <cell r="R467">
            <v>4263</v>
          </cell>
        </row>
        <row r="468">
          <cell r="R468">
            <v>2382</v>
          </cell>
        </row>
        <row r="469">
          <cell r="R469">
            <v>186974</v>
          </cell>
        </row>
        <row r="470">
          <cell r="R470">
            <v>7362427</v>
          </cell>
        </row>
        <row r="471">
          <cell r="R471">
            <v>-1900000</v>
          </cell>
        </row>
        <row r="472">
          <cell r="R472">
            <v>0</v>
          </cell>
        </row>
        <row r="473">
          <cell r="R473">
            <v>79392</v>
          </cell>
        </row>
        <row r="474">
          <cell r="R474">
            <v>-1820608</v>
          </cell>
        </row>
        <row r="475">
          <cell r="R475">
            <v>-655786</v>
          </cell>
        </row>
        <row r="476">
          <cell r="R476">
            <v>-655786</v>
          </cell>
        </row>
        <row r="477">
          <cell r="R477">
            <v>0</v>
          </cell>
        </row>
        <row r="478">
          <cell r="R478">
            <v>-14334</v>
          </cell>
        </row>
        <row r="479">
          <cell r="R479">
            <v>0</v>
          </cell>
        </row>
        <row r="480">
          <cell r="R480">
            <v>0</v>
          </cell>
        </row>
        <row r="481">
          <cell r="R481">
            <v>0</v>
          </cell>
        </row>
        <row r="482">
          <cell r="R482">
            <v>0</v>
          </cell>
        </row>
        <row r="483">
          <cell r="R483">
            <v>0</v>
          </cell>
        </row>
        <row r="484">
          <cell r="R484">
            <v>0</v>
          </cell>
        </row>
        <row r="485">
          <cell r="R485">
            <v>0</v>
          </cell>
        </row>
        <row r="486">
          <cell r="R486">
            <v>-14334</v>
          </cell>
        </row>
        <row r="487">
          <cell r="R487">
            <v>-210</v>
          </cell>
        </row>
        <row r="488">
          <cell r="R488">
            <v>-210</v>
          </cell>
        </row>
        <row r="489">
          <cell r="R489">
            <v>38843</v>
          </cell>
        </row>
        <row r="490">
          <cell r="R490">
            <v>15088</v>
          </cell>
        </row>
        <row r="491">
          <cell r="R491">
            <v>142410</v>
          </cell>
        </row>
        <row r="492">
          <cell r="R492">
            <v>-480989</v>
          </cell>
        </row>
        <row r="493">
          <cell r="R493">
            <v>0</v>
          </cell>
        </row>
        <row r="494">
          <cell r="R494">
            <v>28099</v>
          </cell>
        </row>
        <row r="495">
          <cell r="R495">
            <v>73345</v>
          </cell>
        </row>
        <row r="496">
          <cell r="R496">
            <v>-183204</v>
          </cell>
        </row>
        <row r="497">
          <cell r="R497">
            <v>-34224</v>
          </cell>
        </row>
        <row r="498">
          <cell r="R498">
            <v>-34224</v>
          </cell>
        </row>
        <row r="499">
          <cell r="R499">
            <v>-8934</v>
          </cell>
        </row>
        <row r="500">
          <cell r="R500">
            <v>-8934</v>
          </cell>
        </row>
        <row r="501">
          <cell r="R501">
            <v>1652556</v>
          </cell>
        </row>
        <row r="502">
          <cell r="R502">
            <v>10579484</v>
          </cell>
        </row>
        <row r="503">
          <cell r="R503">
            <v>1264</v>
          </cell>
        </row>
        <row r="504">
          <cell r="R504">
            <v>127578</v>
          </cell>
        </row>
        <row r="505">
          <cell r="R505">
            <v>12360882</v>
          </cell>
        </row>
        <row r="506">
          <cell r="R506">
            <v>244370</v>
          </cell>
        </row>
        <row r="507">
          <cell r="R507">
            <v>244370</v>
          </cell>
        </row>
        <row r="508">
          <cell r="R508">
            <v>0</v>
          </cell>
        </row>
        <row r="509">
          <cell r="R509">
            <v>0</v>
          </cell>
        </row>
        <row r="510">
          <cell r="R510">
            <v>-312965</v>
          </cell>
        </row>
        <row r="511">
          <cell r="R511">
            <v>-312965</v>
          </cell>
        </row>
        <row r="512">
          <cell r="R512">
            <v>8046</v>
          </cell>
        </row>
      </sheetData>
      <sheetData sheetId="4">
        <row r="1">
          <cell r="D1" t="str">
            <v>Water Only</v>
          </cell>
        </row>
      </sheetData>
      <sheetData sheetId="5">
        <row r="8">
          <cell r="C8">
            <v>401</v>
          </cell>
        </row>
      </sheetData>
      <sheetData sheetId="6">
        <row r="5">
          <cell r="O5">
            <v>14320884.467466416</v>
          </cell>
        </row>
      </sheetData>
      <sheetData sheetId="7">
        <row r="14">
          <cell r="E14">
            <v>91956201</v>
          </cell>
        </row>
        <row r="16">
          <cell r="E16">
            <v>2520765</v>
          </cell>
        </row>
        <row r="20">
          <cell r="E20">
            <v>299237</v>
          </cell>
        </row>
        <row r="21">
          <cell r="E21">
            <v>4136407.9799161823</v>
          </cell>
        </row>
        <row r="22">
          <cell r="E22">
            <v>1902436.9872043957</v>
          </cell>
        </row>
        <row r="23">
          <cell r="E23">
            <v>510056</v>
          </cell>
        </row>
        <row r="26">
          <cell r="E26">
            <v>7184124</v>
          </cell>
        </row>
        <row r="27">
          <cell r="E27">
            <v>439161</v>
          </cell>
        </row>
        <row r="28">
          <cell r="E28">
            <v>114601</v>
          </cell>
        </row>
        <row r="29">
          <cell r="E29">
            <v>1415517</v>
          </cell>
        </row>
        <row r="30">
          <cell r="E30">
            <v>578137</v>
          </cell>
        </row>
        <row r="33">
          <cell r="E33">
            <v>9384894</v>
          </cell>
        </row>
        <row r="35">
          <cell r="E35">
            <v>914525</v>
          </cell>
        </row>
        <row r="36">
          <cell r="E36">
            <v>693169</v>
          </cell>
        </row>
        <row r="37">
          <cell r="E37">
            <v>250802</v>
          </cell>
        </row>
        <row r="38">
          <cell r="E38">
            <v>29196</v>
          </cell>
        </row>
        <row r="39">
          <cell r="E39">
            <v>285259</v>
          </cell>
        </row>
        <row r="40">
          <cell r="E40">
            <v>7988</v>
          </cell>
        </row>
        <row r="41">
          <cell r="E41">
            <v>126714</v>
          </cell>
        </row>
        <row r="42">
          <cell r="E42">
            <v>656773.1948761422</v>
          </cell>
        </row>
        <row r="43">
          <cell r="E43">
            <v>22122</v>
          </cell>
        </row>
        <row r="44">
          <cell r="E44">
            <v>373594</v>
          </cell>
        </row>
        <row r="47">
          <cell r="E47">
            <v>859138.83800327987</v>
          </cell>
        </row>
        <row r="48">
          <cell r="E48">
            <v>1161947</v>
          </cell>
        </row>
        <row r="49">
          <cell r="E49">
            <v>289720</v>
          </cell>
        </row>
        <row r="50">
          <cell r="E50">
            <v>686069</v>
          </cell>
        </row>
        <row r="51">
          <cell r="E51">
            <v>1964045</v>
          </cell>
        </row>
        <row r="56">
          <cell r="E56">
            <v>13994418</v>
          </cell>
        </row>
        <row r="57">
          <cell r="E57">
            <v>276476</v>
          </cell>
        </row>
        <row r="66">
          <cell r="E66">
            <v>7362427</v>
          </cell>
        </row>
        <row r="75">
          <cell r="E75">
            <v>12233304</v>
          </cell>
        </row>
        <row r="76">
          <cell r="E76">
            <v>244370</v>
          </cell>
        </row>
        <row r="80">
          <cell r="E80">
            <v>113501</v>
          </cell>
        </row>
        <row r="93">
          <cell r="E93">
            <v>19083254.854219861</v>
          </cell>
        </row>
        <row r="95">
          <cell r="E95">
            <v>127578</v>
          </cell>
        </row>
      </sheetData>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Summary"/>
      <sheetName val="Labor &amp; Related"/>
      <sheetName val="Other costs"/>
      <sheetName val="Total"/>
    </sheetNames>
    <sheetDataSet>
      <sheetData sheetId="0" refreshError="1"/>
      <sheetData sheetId="1">
        <row r="3">
          <cell r="E3">
            <v>334123.9872512829</v>
          </cell>
        </row>
        <row r="8">
          <cell r="D8">
            <v>4948550</v>
          </cell>
        </row>
        <row r="9">
          <cell r="D9">
            <v>310013</v>
          </cell>
        </row>
        <row r="10">
          <cell r="D10">
            <v>600594</v>
          </cell>
        </row>
        <row r="11">
          <cell r="D11">
            <v>406041</v>
          </cell>
        </row>
        <row r="12">
          <cell r="D12">
            <v>723029</v>
          </cell>
        </row>
        <row r="13">
          <cell r="D13">
            <v>446843</v>
          </cell>
        </row>
        <row r="14">
          <cell r="D14">
            <v>67895</v>
          </cell>
        </row>
        <row r="15">
          <cell r="D15">
            <v>373036</v>
          </cell>
        </row>
        <row r="16">
          <cell r="D16">
            <v>106333</v>
          </cell>
        </row>
        <row r="17">
          <cell r="D17">
            <v>237432</v>
          </cell>
        </row>
        <row r="18">
          <cell r="D18">
            <v>284200</v>
          </cell>
        </row>
        <row r="19">
          <cell r="D19">
            <v>847791</v>
          </cell>
        </row>
        <row r="20">
          <cell r="D20">
            <v>340469</v>
          </cell>
        </row>
        <row r="21">
          <cell r="D21">
            <v>47154</v>
          </cell>
        </row>
        <row r="22">
          <cell r="D22">
            <v>-25585.05</v>
          </cell>
        </row>
        <row r="23">
          <cell r="D23">
            <v>5223.5</v>
          </cell>
        </row>
        <row r="28">
          <cell r="A28" t="str">
            <v>W/P - 3-7</v>
          </cell>
        </row>
        <row r="29">
          <cell r="A29" t="e">
            <v>#VALUE!</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E3">
            <v>29923</v>
          </cell>
        </row>
        <row r="8">
          <cell r="D8">
            <v>0</v>
          </cell>
        </row>
        <row r="9">
          <cell r="D9">
            <v>20130</v>
          </cell>
        </row>
        <row r="10">
          <cell r="D10">
            <v>5751</v>
          </cell>
        </row>
        <row r="11">
          <cell r="D11">
            <v>0</v>
          </cell>
        </row>
        <row r="12">
          <cell r="D12">
            <v>17691</v>
          </cell>
        </row>
        <row r="13">
          <cell r="D13">
            <v>61343</v>
          </cell>
        </row>
        <row r="14">
          <cell r="D14">
            <v>137548</v>
          </cell>
        </row>
        <row r="15">
          <cell r="D15">
            <v>-1589</v>
          </cell>
        </row>
        <row r="16">
          <cell r="D16">
            <v>125716</v>
          </cell>
        </row>
        <row r="17">
          <cell r="D17">
            <v>0</v>
          </cell>
        </row>
        <row r="18">
          <cell r="D18">
            <v>0</v>
          </cell>
        </row>
        <row r="19">
          <cell r="D19">
            <v>8049</v>
          </cell>
        </row>
        <row r="20">
          <cell r="D20">
            <v>140953</v>
          </cell>
        </row>
        <row r="21">
          <cell r="D21">
            <v>428856</v>
          </cell>
        </row>
        <row r="26">
          <cell r="A26" t="str">
            <v>W/P - 3-18</v>
          </cell>
        </row>
        <row r="27">
          <cell r="A27" t="str">
            <v>O&amp;M\[KAWC 2018 Rate Case - Contract Services Exhibit.xlsx]Exhibit</v>
          </cell>
        </row>
      </sheetData>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E3">
            <v>15701</v>
          </cell>
        </row>
        <row r="8">
          <cell r="D8">
            <v>0</v>
          </cell>
        </row>
        <row r="9">
          <cell r="D9">
            <v>0</v>
          </cell>
        </row>
        <row r="10">
          <cell r="D10">
            <v>6985</v>
          </cell>
        </row>
        <row r="11">
          <cell r="D11">
            <v>76593</v>
          </cell>
        </row>
        <row r="12">
          <cell r="D12">
            <v>69659</v>
          </cell>
        </row>
        <row r="13">
          <cell r="D13">
            <v>0</v>
          </cell>
        </row>
        <row r="14">
          <cell r="D14">
            <v>9283</v>
          </cell>
        </row>
        <row r="15">
          <cell r="D15">
            <v>40942</v>
          </cell>
        </row>
        <row r="16">
          <cell r="D16">
            <v>41206</v>
          </cell>
        </row>
        <row r="17">
          <cell r="D17">
            <v>174143</v>
          </cell>
        </row>
        <row r="18">
          <cell r="D18">
            <v>0</v>
          </cell>
        </row>
        <row r="19">
          <cell r="D19">
            <v>12999</v>
          </cell>
        </row>
        <row r="20">
          <cell r="D20">
            <v>0</v>
          </cell>
        </row>
        <row r="21">
          <cell r="D21">
            <v>4468</v>
          </cell>
        </row>
        <row r="22">
          <cell r="D22">
            <v>0</v>
          </cell>
        </row>
        <row r="23">
          <cell r="D23">
            <v>2923</v>
          </cell>
        </row>
        <row r="24">
          <cell r="D24">
            <v>14391</v>
          </cell>
        </row>
        <row r="25">
          <cell r="D25">
            <v>61891</v>
          </cell>
        </row>
        <row r="26">
          <cell r="D26">
            <v>0</v>
          </cell>
        </row>
        <row r="27">
          <cell r="D27">
            <v>27305</v>
          </cell>
        </row>
        <row r="28">
          <cell r="D28">
            <v>575</v>
          </cell>
        </row>
        <row r="29">
          <cell r="D29">
            <v>0</v>
          </cell>
        </row>
        <row r="30">
          <cell r="D30">
            <v>59487</v>
          </cell>
        </row>
        <row r="31">
          <cell r="D31">
            <v>0</v>
          </cell>
        </row>
        <row r="32">
          <cell r="D32">
            <v>7884</v>
          </cell>
        </row>
        <row r="33">
          <cell r="D33">
            <v>6365</v>
          </cell>
        </row>
        <row r="34">
          <cell r="D34">
            <v>11956</v>
          </cell>
        </row>
        <row r="35">
          <cell r="D35">
            <v>0</v>
          </cell>
        </row>
        <row r="36">
          <cell r="D36">
            <v>52137</v>
          </cell>
        </row>
        <row r="37">
          <cell r="D37">
            <v>10901</v>
          </cell>
        </row>
        <row r="38">
          <cell r="D38">
            <v>0</v>
          </cell>
        </row>
        <row r="39">
          <cell r="D39">
            <v>16777</v>
          </cell>
        </row>
        <row r="45">
          <cell r="A45" t="str">
            <v>W/P - 3-12</v>
          </cell>
        </row>
        <row r="46">
          <cell r="A46" t="str">
            <v>O&amp;M\[KAWC 2018 Rate Case - Building Maintenance &amp; Services Exhibit.xlsx]Exhibit</v>
          </cell>
        </row>
      </sheetData>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E3">
            <v>-1151</v>
          </cell>
        </row>
        <row r="8">
          <cell r="D8">
            <v>0</v>
          </cell>
        </row>
        <row r="9">
          <cell r="D9">
            <v>27775</v>
          </cell>
        </row>
        <row r="10">
          <cell r="D10">
            <v>62603</v>
          </cell>
        </row>
        <row r="11">
          <cell r="D11">
            <v>15230</v>
          </cell>
        </row>
        <row r="12">
          <cell r="D12">
            <v>0</v>
          </cell>
        </row>
        <row r="13">
          <cell r="D13">
            <v>6032</v>
          </cell>
        </row>
        <row r="14">
          <cell r="D14">
            <v>3241</v>
          </cell>
        </row>
        <row r="15">
          <cell r="D15">
            <v>29208</v>
          </cell>
        </row>
        <row r="16">
          <cell r="D16">
            <v>105320</v>
          </cell>
        </row>
        <row r="17">
          <cell r="D17">
            <v>242</v>
          </cell>
        </row>
        <row r="22">
          <cell r="A22" t="str">
            <v>W/P - 3-14</v>
          </cell>
        </row>
        <row r="23">
          <cell r="A23" t="str">
            <v>O&amp;M\[KAWC 2018 Rate Case - Telecommunications Exhibit.xlsx]Exhibit</v>
          </cell>
        </row>
      </sheetData>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E3">
            <v>2952</v>
          </cell>
        </row>
        <row r="8">
          <cell r="D8">
            <v>0</v>
          </cell>
        </row>
        <row r="9">
          <cell r="D9">
            <v>0</v>
          </cell>
        </row>
        <row r="10">
          <cell r="D10">
            <v>22177</v>
          </cell>
        </row>
        <row r="11">
          <cell r="D11">
            <v>869</v>
          </cell>
        </row>
        <row r="12">
          <cell r="D12">
            <v>4747</v>
          </cell>
        </row>
        <row r="13">
          <cell r="D13">
            <v>0</v>
          </cell>
        </row>
        <row r="14">
          <cell r="D14">
            <v>1661</v>
          </cell>
        </row>
        <row r="15">
          <cell r="D15">
            <v>2694</v>
          </cell>
        </row>
        <row r="21">
          <cell r="A21" t="str">
            <v>W/P - 3-15</v>
          </cell>
        </row>
        <row r="22">
          <cell r="A22" t="str">
            <v>O&amp;M\[KAWC 2018 Rate Case - Postage, Printing &amp; Stationary Exhibit.xlsx]Exhibit</v>
          </cell>
        </row>
      </sheetData>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E3">
            <v>61556</v>
          </cell>
        </row>
        <row r="8">
          <cell r="D8">
            <v>252</v>
          </cell>
        </row>
        <row r="9">
          <cell r="D9">
            <v>678</v>
          </cell>
        </row>
        <row r="10">
          <cell r="D10">
            <v>58600</v>
          </cell>
        </row>
        <row r="11">
          <cell r="D11">
            <v>1555</v>
          </cell>
        </row>
        <row r="12">
          <cell r="D12">
            <v>0</v>
          </cell>
        </row>
        <row r="13">
          <cell r="D13">
            <v>90</v>
          </cell>
        </row>
        <row r="14">
          <cell r="D14">
            <v>25831</v>
          </cell>
        </row>
        <row r="15">
          <cell r="D15">
            <v>10437</v>
          </cell>
        </row>
        <row r="16">
          <cell r="D16">
            <v>27687</v>
          </cell>
        </row>
        <row r="17">
          <cell r="D17">
            <v>165127</v>
          </cell>
        </row>
        <row r="18">
          <cell r="D18">
            <v>0</v>
          </cell>
        </row>
        <row r="19">
          <cell r="D19">
            <v>25511</v>
          </cell>
        </row>
        <row r="20">
          <cell r="D20">
            <v>27482</v>
          </cell>
        </row>
        <row r="21">
          <cell r="D21">
            <v>3565</v>
          </cell>
        </row>
        <row r="28">
          <cell r="A28" t="str">
            <v>W/P - 3-16</v>
          </cell>
        </row>
        <row r="29">
          <cell r="A29" t="str">
            <v>O&amp;M\[KAWC 2018 Rate Case - Office Supplies Exhibit.xlsx]Exhibit</v>
          </cell>
        </row>
      </sheetData>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E3">
            <v>-7988</v>
          </cell>
          <cell r="F3">
            <v>0</v>
          </cell>
        </row>
        <row r="22">
          <cell r="A22" t="str">
            <v>W/P - 3-17</v>
          </cell>
        </row>
        <row r="23">
          <cell r="A23" t="str">
            <v>O&amp;M\[KAWC 2018 Rate Case - Advertising &amp; Marketing Exhibit.xlsx]Exhibit</v>
          </cell>
        </row>
      </sheetData>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Relocation"/>
      <sheetName val="Notes"/>
    </sheetNames>
    <sheetDataSet>
      <sheetData sheetId="0" refreshError="1"/>
      <sheetData sheetId="1">
        <row r="3">
          <cell r="E3">
            <v>72977</v>
          </cell>
        </row>
        <row r="8">
          <cell r="D8">
            <v>90808</v>
          </cell>
        </row>
        <row r="9">
          <cell r="D9">
            <v>11077</v>
          </cell>
        </row>
        <row r="10">
          <cell r="D10">
            <v>44775</v>
          </cell>
        </row>
        <row r="11">
          <cell r="D11">
            <v>53031</v>
          </cell>
        </row>
        <row r="20">
          <cell r="A20" t="str">
            <v>W/P - 3-19</v>
          </cell>
        </row>
        <row r="21">
          <cell r="A21" t="str">
            <v>O&amp;M\[KAWC 2018 Rate Case - Employee Related Expense Exhibit.xlsx]Exhibit</v>
          </cell>
        </row>
      </sheetData>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E3">
            <v>192662</v>
          </cell>
        </row>
        <row r="8">
          <cell r="D8">
            <v>0</v>
          </cell>
        </row>
        <row r="9">
          <cell r="D9">
            <v>0</v>
          </cell>
        </row>
        <row r="10">
          <cell r="D10">
            <v>304</v>
          </cell>
        </row>
        <row r="11">
          <cell r="D11">
            <v>-2560</v>
          </cell>
        </row>
        <row r="12">
          <cell r="D12">
            <v>73217</v>
          </cell>
        </row>
        <row r="13">
          <cell r="D13">
            <v>70765</v>
          </cell>
        </row>
        <row r="14">
          <cell r="D14">
            <v>1186</v>
          </cell>
        </row>
        <row r="15">
          <cell r="D15">
            <v>51671</v>
          </cell>
        </row>
        <row r="16">
          <cell r="D16">
            <v>0</v>
          </cell>
        </row>
        <row r="17">
          <cell r="D17">
            <v>4590</v>
          </cell>
        </row>
        <row r="18">
          <cell r="D18">
            <v>31</v>
          </cell>
        </row>
        <row r="19">
          <cell r="D19">
            <v>19394</v>
          </cell>
        </row>
        <row r="20">
          <cell r="D20">
            <v>152019</v>
          </cell>
        </row>
        <row r="21">
          <cell r="D21">
            <v>83030</v>
          </cell>
        </row>
        <row r="22">
          <cell r="D22">
            <v>0</v>
          </cell>
        </row>
        <row r="23">
          <cell r="D23">
            <v>0</v>
          </cell>
        </row>
        <row r="24">
          <cell r="D24">
            <v>37987</v>
          </cell>
        </row>
        <row r="25">
          <cell r="D25">
            <v>18260</v>
          </cell>
        </row>
        <row r="26">
          <cell r="D26">
            <v>18998</v>
          </cell>
        </row>
        <row r="27">
          <cell r="D27">
            <v>41128</v>
          </cell>
        </row>
        <row r="28">
          <cell r="D28">
            <v>10797</v>
          </cell>
        </row>
        <row r="29">
          <cell r="D29">
            <v>2456</v>
          </cell>
        </row>
        <row r="30">
          <cell r="D30">
            <v>2522</v>
          </cell>
        </row>
        <row r="31">
          <cell r="D31">
            <v>16116</v>
          </cell>
        </row>
        <row r="32">
          <cell r="D32">
            <v>5592</v>
          </cell>
        </row>
        <row r="33">
          <cell r="D33">
            <v>588</v>
          </cell>
        </row>
        <row r="34">
          <cell r="D34">
            <v>92825</v>
          </cell>
        </row>
        <row r="35">
          <cell r="D35">
            <v>51878</v>
          </cell>
        </row>
        <row r="36">
          <cell r="D36">
            <v>485</v>
          </cell>
        </row>
        <row r="37">
          <cell r="D37">
            <v>1176</v>
          </cell>
        </row>
        <row r="38">
          <cell r="D38">
            <v>-2092</v>
          </cell>
        </row>
        <row r="39">
          <cell r="D39">
            <v>122996</v>
          </cell>
        </row>
        <row r="40">
          <cell r="D40">
            <v>11764</v>
          </cell>
        </row>
        <row r="41">
          <cell r="D41">
            <v>0</v>
          </cell>
        </row>
        <row r="42">
          <cell r="D42">
            <v>28219</v>
          </cell>
        </row>
        <row r="43">
          <cell r="D43">
            <v>36211</v>
          </cell>
        </row>
        <row r="44">
          <cell r="D44">
            <v>-102551</v>
          </cell>
        </row>
        <row r="45">
          <cell r="D45">
            <v>433</v>
          </cell>
        </row>
        <row r="52">
          <cell r="A52" t="str">
            <v>W/P - 3-20</v>
          </cell>
        </row>
        <row r="53">
          <cell r="A53" t="str">
            <v>O&amp;M\[KAWC 2018 Rate Case - Miscellaneous Expense Exhibit.xlsx]Exhibit</v>
          </cell>
        </row>
      </sheetData>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E3">
            <v>1280</v>
          </cell>
        </row>
        <row r="8">
          <cell r="D8">
            <v>0</v>
          </cell>
        </row>
        <row r="9">
          <cell r="D9">
            <v>10837</v>
          </cell>
        </row>
        <row r="10">
          <cell r="D10">
            <v>2274</v>
          </cell>
        </row>
        <row r="11">
          <cell r="D11">
            <v>0</v>
          </cell>
        </row>
        <row r="12">
          <cell r="D12">
            <v>857</v>
          </cell>
        </row>
        <row r="13">
          <cell r="D13">
            <v>8702</v>
          </cell>
        </row>
        <row r="14">
          <cell r="D14">
            <v>732</v>
          </cell>
        </row>
        <row r="19">
          <cell r="A19" t="str">
            <v>W/P - 3-11</v>
          </cell>
        </row>
        <row r="20">
          <cell r="A20" t="e">
            <v>#VALUE!</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Operating Revenues"/>
      <sheetName val="Other Revenues"/>
      <sheetName val="Proposed Rates"/>
      <sheetName val="Prop Rates Other Revenues"/>
      <sheetName val="Notes"/>
    </sheetNames>
    <sheetDataSet>
      <sheetData sheetId="0">
        <row r="18">
          <cell r="B18">
            <v>89387222</v>
          </cell>
        </row>
      </sheetData>
      <sheetData sheetId="1">
        <row r="9">
          <cell r="G9">
            <v>-3905611</v>
          </cell>
        </row>
        <row r="11">
          <cell r="G11">
            <v>-37550</v>
          </cell>
        </row>
        <row r="18">
          <cell r="G18">
            <v>2192371</v>
          </cell>
        </row>
        <row r="19">
          <cell r="G19">
            <v>416113</v>
          </cell>
        </row>
        <row r="20">
          <cell r="G20">
            <v>964814</v>
          </cell>
        </row>
        <row r="21">
          <cell r="G21">
            <v>427146</v>
          </cell>
        </row>
        <row r="22">
          <cell r="G22">
            <v>297321</v>
          </cell>
        </row>
        <row r="23">
          <cell r="G23">
            <v>28117</v>
          </cell>
        </row>
        <row r="24">
          <cell r="G24">
            <v>196095</v>
          </cell>
        </row>
        <row r="25">
          <cell r="G25">
            <v>-6</v>
          </cell>
        </row>
        <row r="26">
          <cell r="G26">
            <v>136731</v>
          </cell>
        </row>
        <row r="27">
          <cell r="G27">
            <v>11165</v>
          </cell>
        </row>
        <row r="28">
          <cell r="G28">
            <v>82246</v>
          </cell>
        </row>
        <row r="29">
          <cell r="G29">
            <v>271611</v>
          </cell>
        </row>
        <row r="30">
          <cell r="G30">
            <v>186711</v>
          </cell>
        </row>
        <row r="32">
          <cell r="G32">
            <v>39606</v>
          </cell>
        </row>
        <row r="33">
          <cell r="G33">
            <v>-1343000</v>
          </cell>
        </row>
        <row r="34">
          <cell r="G34">
            <v>-1430</v>
          </cell>
        </row>
        <row r="50">
          <cell r="G50">
            <v>53397</v>
          </cell>
        </row>
        <row r="51">
          <cell r="G51">
            <v>-1222</v>
          </cell>
        </row>
        <row r="52">
          <cell r="G52">
            <v>2</v>
          </cell>
        </row>
        <row r="53">
          <cell r="G53">
            <v>0</v>
          </cell>
        </row>
        <row r="54">
          <cell r="G54">
            <v>-420</v>
          </cell>
        </row>
        <row r="55">
          <cell r="G55">
            <v>10839</v>
          </cell>
        </row>
        <row r="56">
          <cell r="G56">
            <v>259</v>
          </cell>
        </row>
        <row r="57">
          <cell r="G57">
            <v>-25470</v>
          </cell>
        </row>
        <row r="58">
          <cell r="G58">
            <v>165</v>
          </cell>
        </row>
        <row r="59">
          <cell r="G59">
            <v>0</v>
          </cell>
        </row>
        <row r="100">
          <cell r="A100" t="str">
            <v>Exhibit 37, Schedule M-1</v>
          </cell>
        </row>
        <row r="101">
          <cell r="A101" t="str">
            <v>Revenues\[KAWC 2018 Rate Case - Revenue Exhibit.xlsx]Exhibit</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E3">
            <v>50370</v>
          </cell>
        </row>
        <row r="8">
          <cell r="D8">
            <v>0</v>
          </cell>
        </row>
        <row r="9">
          <cell r="D9">
            <v>946</v>
          </cell>
        </row>
        <row r="10">
          <cell r="D10">
            <v>16104</v>
          </cell>
        </row>
        <row r="11">
          <cell r="D11">
            <v>1066</v>
          </cell>
        </row>
        <row r="12">
          <cell r="D12">
            <v>165</v>
          </cell>
        </row>
        <row r="13">
          <cell r="D13">
            <v>-153083</v>
          </cell>
        </row>
        <row r="14">
          <cell r="D14">
            <v>59766</v>
          </cell>
        </row>
        <row r="15">
          <cell r="D15">
            <v>288634</v>
          </cell>
        </row>
        <row r="16">
          <cell r="D16">
            <v>187846</v>
          </cell>
        </row>
        <row r="17">
          <cell r="D17">
            <v>22520</v>
          </cell>
        </row>
        <row r="22">
          <cell r="A22" t="str">
            <v>W/P - 3-21</v>
          </cell>
        </row>
        <row r="23">
          <cell r="A23" t="str">
            <v>O&amp;M\[KAWC 2018 Rate Case - Transportation Exhibit.xlsx]Exhibit</v>
          </cell>
        </row>
      </sheetData>
      <sheetData sheetId="2" refreshError="1"/>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Forecast Detail"/>
      <sheetName val="Notes"/>
    </sheetNames>
    <sheetDataSet>
      <sheetData sheetId="0" refreshError="1"/>
      <sheetData sheetId="1">
        <row r="3">
          <cell r="D3">
            <v>859139</v>
          </cell>
          <cell r="E3">
            <v>-55046</v>
          </cell>
        </row>
        <row r="8">
          <cell r="D8">
            <v>0</v>
          </cell>
        </row>
        <row r="9">
          <cell r="D9">
            <v>736368</v>
          </cell>
        </row>
        <row r="10">
          <cell r="D10">
            <v>67725</v>
          </cell>
        </row>
        <row r="22">
          <cell r="A22" t="str">
            <v>W/P - 3-10</v>
          </cell>
        </row>
        <row r="23">
          <cell r="A23" t="str">
            <v>O&amp;M\[KAWC 2018 Rate Case - Uncollectibles Expense Exhibit.xlsx]Exhibit</v>
          </cell>
        </row>
      </sheetData>
      <sheetData sheetId="2" refreshError="1"/>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 val="Workpaper 1"/>
      <sheetName val="Workpaper 2"/>
      <sheetName val="Workpaper 3"/>
    </sheetNames>
    <sheetDataSet>
      <sheetData sheetId="0" refreshError="1"/>
      <sheetData sheetId="1">
        <row r="3">
          <cell r="E3">
            <v>180101</v>
          </cell>
        </row>
        <row r="8">
          <cell r="D8">
            <v>1467</v>
          </cell>
        </row>
        <row r="9">
          <cell r="D9">
            <v>144373</v>
          </cell>
        </row>
        <row r="10">
          <cell r="D10">
            <v>10270</v>
          </cell>
        </row>
        <row r="11">
          <cell r="D11">
            <v>460850</v>
          </cell>
        </row>
        <row r="12">
          <cell r="D12">
            <v>139496</v>
          </cell>
        </row>
        <row r="13">
          <cell r="D13">
            <v>585592</v>
          </cell>
        </row>
        <row r="22">
          <cell r="A22" t="str">
            <v>W/P - 3-9</v>
          </cell>
        </row>
        <row r="23">
          <cell r="A23" t="str">
            <v>O&amp;M\[KAWC 2018 Rate Case - Customer Accounting-Postage Exhibit.xlsx]Exhibit</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Summary"/>
      <sheetName val="Depr Study"/>
    </sheetNames>
    <sheetDataSet>
      <sheetData sheetId="0" refreshError="1"/>
      <sheetData sheetId="1">
        <row r="3">
          <cell r="E3">
            <v>120466</v>
          </cell>
        </row>
        <row r="8">
          <cell r="D8">
            <v>410186</v>
          </cell>
        </row>
        <row r="22">
          <cell r="A22" t="str">
            <v>W/P - 3-6</v>
          </cell>
        </row>
        <row r="23">
          <cell r="A23" t="e">
            <v>#VALUE!</v>
          </cell>
        </row>
      </sheetData>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Workpaper 1"/>
      <sheetName val="Workpaper 2"/>
      <sheetName val="Workpaper 3"/>
      <sheetName val="Notes"/>
    </sheetNames>
    <sheetDataSet>
      <sheetData sheetId="0" refreshError="1"/>
      <sheetData sheetId="1">
        <row r="3">
          <cell r="E3">
            <v>81019</v>
          </cell>
        </row>
        <row r="8">
          <cell r="D8">
            <v>29562</v>
          </cell>
        </row>
        <row r="9">
          <cell r="D9">
            <v>534227</v>
          </cell>
        </row>
        <row r="10">
          <cell r="D10">
            <v>91818</v>
          </cell>
        </row>
        <row r="11">
          <cell r="D11">
            <v>-25645</v>
          </cell>
        </row>
        <row r="12">
          <cell r="D12">
            <v>21814</v>
          </cell>
        </row>
        <row r="13">
          <cell r="D13">
            <v>115312</v>
          </cell>
        </row>
        <row r="25">
          <cell r="A25" t="str">
            <v>W/P - 3-8</v>
          </cell>
        </row>
        <row r="26">
          <cell r="A26" t="str">
            <v>O&amp;M\[KAWC 2018 Rate Case - IOTG Exhibit.xlsx]Exhibit</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Workpaper 1"/>
      <sheetName val="Notes"/>
    </sheetNames>
    <sheetDataSet>
      <sheetData sheetId="0" refreshError="1"/>
      <sheetData sheetId="1">
        <row r="3">
          <cell r="E3">
            <v>357155</v>
          </cell>
        </row>
        <row r="9">
          <cell r="D9">
            <v>8425</v>
          </cell>
        </row>
        <row r="10">
          <cell r="D10">
            <v>111302</v>
          </cell>
        </row>
        <row r="11">
          <cell r="D11">
            <v>205767</v>
          </cell>
        </row>
        <row r="12">
          <cell r="D12">
            <v>0</v>
          </cell>
        </row>
        <row r="13">
          <cell r="D13">
            <v>8300</v>
          </cell>
        </row>
        <row r="14">
          <cell r="D14">
            <v>108403</v>
          </cell>
        </row>
        <row r="15">
          <cell r="D15">
            <v>128048</v>
          </cell>
        </row>
        <row r="16">
          <cell r="D16">
            <v>0</v>
          </cell>
        </row>
        <row r="17">
          <cell r="D17">
            <v>0</v>
          </cell>
        </row>
        <row r="18">
          <cell r="D18">
            <v>370505</v>
          </cell>
        </row>
        <row r="19">
          <cell r="D19">
            <v>0</v>
          </cell>
        </row>
        <row r="20">
          <cell r="D20">
            <v>0</v>
          </cell>
        </row>
        <row r="21">
          <cell r="D21">
            <v>0</v>
          </cell>
        </row>
        <row r="22">
          <cell r="D22">
            <v>1091902</v>
          </cell>
        </row>
        <row r="23">
          <cell r="D23">
            <v>-4570</v>
          </cell>
        </row>
        <row r="24">
          <cell r="D24">
            <v>0</v>
          </cell>
        </row>
        <row r="25">
          <cell r="D25">
            <v>0</v>
          </cell>
        </row>
        <row r="26">
          <cell r="D26">
            <v>0</v>
          </cell>
        </row>
        <row r="27">
          <cell r="D27">
            <v>51749</v>
          </cell>
        </row>
        <row r="28">
          <cell r="D28">
            <v>0</v>
          </cell>
        </row>
        <row r="29">
          <cell r="D29">
            <v>83735</v>
          </cell>
        </row>
        <row r="30">
          <cell r="D30">
            <v>89615</v>
          </cell>
        </row>
        <row r="31">
          <cell r="D31">
            <v>68019</v>
          </cell>
        </row>
        <row r="37">
          <cell r="A37" t="str">
            <v>W/P - 3-13</v>
          </cell>
        </row>
        <row r="38">
          <cell r="A38" t="str">
            <v>O&amp;M\[KAWC 2018 Rate Case - Maintenance Supplies &amp; Services Exhibit.xlsx]Exhibit</v>
          </cell>
        </row>
      </sheetData>
      <sheetData sheetId="2" refreshError="1"/>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WP 4-2.1"/>
      <sheetName val="WP 4-2.2"/>
      <sheetName val="WP 4-2.3"/>
      <sheetName val="WP 4-2.4"/>
    </sheetNames>
    <sheetDataSet>
      <sheetData sheetId="0"/>
      <sheetData sheetId="1">
        <row r="8">
          <cell r="E8">
            <v>203936</v>
          </cell>
          <cell r="G8">
            <v>206351.75999999998</v>
          </cell>
          <cell r="I8">
            <v>2415.7599999999802</v>
          </cell>
        </row>
        <row r="9">
          <cell r="G9">
            <v>0</v>
          </cell>
          <cell r="I9">
            <v>-8556</v>
          </cell>
        </row>
        <row r="10">
          <cell r="G10">
            <v>57085.98</v>
          </cell>
          <cell r="I10">
            <v>1.9800000000032014</v>
          </cell>
        </row>
        <row r="11">
          <cell r="G11">
            <v>0</v>
          </cell>
          <cell r="I11">
            <v>-6900</v>
          </cell>
        </row>
        <row r="14">
          <cell r="G14">
            <v>24566.75499999999</v>
          </cell>
          <cell r="I14">
            <v>24566.75499999999</v>
          </cell>
        </row>
        <row r="22">
          <cell r="A22" t="str">
            <v>W/P - 4-2</v>
          </cell>
        </row>
        <row r="23">
          <cell r="A23" t="str">
            <v>Rate Base\[KAWC 2018 Rate Case - Amortization Expense.xlsx]Exhibit</v>
          </cell>
        </row>
      </sheetData>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Notes"/>
      <sheetName val="E-1.1 Federal Inc Tax Base"/>
      <sheetName val="E-1.2 State Inc Tax Base"/>
      <sheetName val="E-1.3 Federal Inc Tax Forecast"/>
      <sheetName val="E-1.4 State Inc Tax Forecast"/>
      <sheetName val="E-1.5 Summary of Income Tax Adj"/>
      <sheetName val="E-2 Jurisdictional Income Taxes"/>
    </sheetNames>
    <sheetDataSet>
      <sheetData sheetId="0" refreshError="1"/>
      <sheetData sheetId="1">
        <row r="8">
          <cell r="G8">
            <v>757292.79315623327</v>
          </cell>
          <cell r="I8">
            <v>1059899.1223152166</v>
          </cell>
          <cell r="K8">
            <v>-302606.32915898331</v>
          </cell>
        </row>
        <row r="9">
          <cell r="I9">
            <v>-69784.018978518812</v>
          </cell>
          <cell r="K9">
            <v>-187655.19993618364</v>
          </cell>
        </row>
        <row r="11">
          <cell r="G11">
            <v>3606385.897622895</v>
          </cell>
          <cell r="I11">
            <v>4902251.8913184591</v>
          </cell>
          <cell r="K11">
            <v>-1295865.9936955641</v>
          </cell>
        </row>
        <row r="12">
          <cell r="I12">
            <v>-749279.25538450456</v>
          </cell>
          <cell r="K12">
            <v>-653584.9746278997</v>
          </cell>
        </row>
        <row r="14">
          <cell r="G14">
            <v>-78492</v>
          </cell>
          <cell r="I14">
            <v>-78492</v>
          </cell>
          <cell r="K14">
            <v>0</v>
          </cell>
        </row>
        <row r="17">
          <cell r="G17">
            <v>-54622.220440881763</v>
          </cell>
          <cell r="I17">
            <v>-65942.498360214944</v>
          </cell>
        </row>
        <row r="18">
          <cell r="G18">
            <v>-1348242.0095715225</v>
          </cell>
          <cell r="I18">
            <v>-683336.75702428957</v>
          </cell>
        </row>
        <row r="21">
          <cell r="G21">
            <v>-62374.111252666509</v>
          </cell>
          <cell r="I21">
            <v>-62971</v>
          </cell>
        </row>
        <row r="22">
          <cell r="G22">
            <v>-195065.10766203594</v>
          </cell>
          <cell r="I22">
            <v>-6813.0189785188122</v>
          </cell>
        </row>
        <row r="32">
          <cell r="E32" t="str">
            <v>SCHEDULE E-1.4</v>
          </cell>
          <cell r="G32" t="str">
            <v>Taxes\[KAWC 2018 Rate Case - Income Tax Exhibit.xlsx]E-1.4 State Inc Tax Forecast</v>
          </cell>
        </row>
        <row r="33">
          <cell r="E33" t="str">
            <v>SCHEDULE E-1.3</v>
          </cell>
          <cell r="G33" t="str">
            <v>Taxes\[KAWC 2018 Rate Case - Income Tax Exhibit.xlsx]E-1.3 Federal Inc Tax Forecast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Workpaper 1   "/>
      <sheetName val="Notes"/>
    </sheetNames>
    <sheetDataSet>
      <sheetData sheetId="0" refreshError="1"/>
      <sheetData sheetId="1">
        <row r="8">
          <cell r="D8">
            <v>7039679</v>
          </cell>
        </row>
        <row r="24">
          <cell r="A24" t="str">
            <v>W/P - 5-1</v>
          </cell>
        </row>
        <row r="25">
          <cell r="A25" t="str">
            <v>O&amp;M\[KAWC 2018 Rate Case - Property Tax Exhibit.xlsx]Exhibit</v>
          </cell>
        </row>
      </sheetData>
      <sheetData sheetId="2" refreshError="1"/>
      <sheetData sheetId="3" refreshError="1"/>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Workpaper"/>
      <sheetName val="2018 PSC Fee"/>
      <sheetName val="GL Data"/>
      <sheetName val="Notes"/>
    </sheetNames>
    <sheetDataSet>
      <sheetData sheetId="0" refreshError="1"/>
      <sheetData sheetId="1">
        <row r="8">
          <cell r="D8">
            <v>175930</v>
          </cell>
        </row>
        <row r="22">
          <cell r="A22" t="str">
            <v>W/P - 5-2</v>
          </cell>
        </row>
        <row r="23">
          <cell r="A23" t="str">
            <v>O&amp;M\[KAWC 2018 Rate Case - PSC Fees Exhibit.xlsx]Exhibit</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Rev Requirement - SCH A"/>
      <sheetName val="Rev Conversion Factor - SCH H"/>
      <sheetName val="Proposed Rate Adjustments"/>
    </sheetNames>
    <sheetDataSet>
      <sheetData sheetId="0" refreshError="1"/>
      <sheetData sheetId="1">
        <row r="4">
          <cell r="B4">
            <v>20001660.713539723</v>
          </cell>
        </row>
        <row r="6">
          <cell r="B6">
            <v>182838.89504195767</v>
          </cell>
        </row>
        <row r="7">
          <cell r="B7">
            <v>40002.777713552146</v>
          </cell>
        </row>
        <row r="8">
          <cell r="B8">
            <v>988939.22180916916</v>
          </cell>
        </row>
        <row r="9">
          <cell r="B9">
            <v>3945874.8188896975</v>
          </cell>
        </row>
      </sheetData>
      <sheetData sheetId="2" refreshError="1"/>
      <sheetData sheetId="3" refreshError="1"/>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Workpaper"/>
    </sheetNames>
    <sheetDataSet>
      <sheetData sheetId="0" refreshError="1"/>
      <sheetData sheetId="1">
        <row r="3">
          <cell r="F3">
            <v>10594</v>
          </cell>
        </row>
        <row r="22">
          <cell r="A22" t="str">
            <v>W/P - 5-4</v>
          </cell>
        </row>
        <row r="23">
          <cell r="A23" t="str">
            <v>O&amp;M\[KAWC 2018 Rate Case - Taxes &amp; Licenses Exhibit.xlsx]Exhibit</v>
          </cell>
        </row>
      </sheetData>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out"/>
      <sheetName val="Linkin"/>
      <sheetName val="Link In BS Projection"/>
      <sheetName val="Sch J-1"/>
      <sheetName val="Sch J-2"/>
      <sheetName val="Sch J-3"/>
      <sheetName val="Sch J-4"/>
      <sheetName val="Sch J-5"/>
      <sheetName val="Sch J WPs"/>
      <sheetName val="STD 2018 WP"/>
      <sheetName val="Unamort ITCs 2018 WP"/>
      <sheetName val="LTD Discount"/>
      <sheetName val="Notes"/>
    </sheetNames>
    <sheetDataSet>
      <sheetData sheetId="0">
        <row r="3">
          <cell r="C3">
            <v>8.1800000000000012E-2</v>
          </cell>
        </row>
        <row r="11">
          <cell r="D11">
            <v>78752.883333333259</v>
          </cell>
        </row>
        <row r="23">
          <cell r="D23">
            <v>12757485.520799998</v>
          </cell>
        </row>
        <row r="24">
          <cell r="D24">
            <v>233298.89937132323</v>
          </cell>
        </row>
        <row r="25">
          <cell r="D25">
            <v>190575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CWIP-RPs Link Out"/>
      <sheetName val="CWIP-IPs Link Out"/>
      <sheetName val="ACQ- Link Out"/>
      <sheetName val="Exh UPIS"/>
      <sheetName val="Exh Accum Dep COR"/>
      <sheetName val="Exh CWIP"/>
      <sheetName val="Exh DevAdv"/>
      <sheetName val="Exh CIAC"/>
      <sheetName val="Exh Depr Exp"/>
      <sheetName val="Exh COR Exp"/>
      <sheetName val="Exh 13 SCEP"/>
      <sheetName val="Bal UPIS"/>
      <sheetName val="Bal Accum Dep&amp;COR"/>
      <sheetName val="Bal CWIP"/>
      <sheetName val="Bal and Actv DevAdv"/>
      <sheetName val="Bal CIAC"/>
      <sheetName val="Bal AFUDC"/>
      <sheetName val="Actv CapExpend"/>
      <sheetName val="Actv PlacedInServc"/>
      <sheetName val="Actv Depr Exp"/>
      <sheetName val="Actv Retire"/>
      <sheetName val="Actv COR"/>
      <sheetName val="Actv CIAC"/>
      <sheetName val="AFUDC Activity"/>
      <sheetName val="AFUDC In-Service"/>
      <sheetName val="Data-Water SCEP by Acct"/>
      <sheetName val="Data Ret Salv COR"/>
      <sheetName val="Data-DevAdv"/>
      <sheetName val="Data CIAC"/>
      <sheetName val="Data-Depr Rates"/>
      <sheetName val="Data AFUDC Rate"/>
      <sheetName val="EXP 16 Depreciation and COR"/>
      <sheetName val="Summary Activity ACQ"/>
      <sheetName val="Activity ACQ1"/>
      <sheetName val="Data ACQ1"/>
      <sheetName val="ACQ1 Detail"/>
      <sheetName val="Activity ACQ2"/>
      <sheetName val="Data ACQ2"/>
      <sheetName val="Data % Capital Spread by Acct"/>
      <sheetName val="SCEP Rate Case Slippage"/>
      <sheetName val="SCEP Rate Case Total"/>
      <sheetName val="SCEP IP Project Info"/>
      <sheetName val="SCEP Rate Case CIAC-Cust Adv"/>
      <sheetName val="Data_DeprAdj_15_Study"/>
      <sheetName val="Data_Account List"/>
      <sheetName val="Data_UPIS COA"/>
      <sheetName val="SAP Acct"/>
      <sheetName val="1 JDE to SAP"/>
      <sheetName val="WS Not Used in Filing"/>
      <sheetName val="Activity UPIS-ACQ"/>
      <sheetName val="Data UPIS-By ACQ"/>
      <sheetName val="Activity Accum Reserve-ACQ"/>
      <sheetName val="Data Accum Reserve-By ACQ"/>
      <sheetName val="EXP 17 Amortization"/>
    </sheetNames>
    <sheetDataSet>
      <sheetData sheetId="0">
        <row r="352">
          <cell r="F352">
            <v>175477230.07999995</v>
          </cell>
        </row>
      </sheetData>
      <sheetData sheetId="1">
        <row r="6">
          <cell r="H6">
            <v>551340</v>
          </cell>
        </row>
        <row r="22">
          <cell r="D22">
            <v>2108294.4191174433</v>
          </cell>
        </row>
        <row r="36">
          <cell r="B36">
            <v>17744012.415078979</v>
          </cell>
        </row>
        <row r="37">
          <cell r="B37">
            <v>-1404845.8882900004</v>
          </cell>
        </row>
        <row r="38">
          <cell r="B38">
            <v>-351765.44112524012</v>
          </cell>
        </row>
        <row r="40">
          <cell r="B40">
            <v>3056122.1474742508</v>
          </cell>
        </row>
        <row r="41">
          <cell r="B41">
            <v>-428597.875634</v>
          </cell>
        </row>
        <row r="42">
          <cell r="B42">
            <v>-231521.938386547</v>
          </cell>
        </row>
        <row r="66">
          <cell r="B66" t="str">
            <v>Rate Base\[KAWC 2018 Rate Case - Capital-Depr Exp.xlsx]Link Out</v>
          </cell>
          <cell r="C66" t="str">
            <v>W/P - 4-1</v>
          </cell>
        </row>
        <row r="71">
          <cell r="C71" t="str">
            <v>W/P - 1-4</v>
          </cell>
        </row>
      </sheetData>
      <sheetData sheetId="2">
        <row r="6">
          <cell r="A6" t="str">
            <v>D12-**01-P</v>
          </cell>
        </row>
      </sheetData>
      <sheetData sheetId="3">
        <row r="6">
          <cell r="A6" t="str">
            <v>I12-020037</v>
          </cell>
        </row>
      </sheetData>
      <sheetData sheetId="4">
        <row r="5">
          <cell r="B5">
            <v>2348828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B1" t="str">
            <v>Kentucky American Water Company</v>
          </cell>
        </row>
      </sheetData>
      <sheetData sheetId="14">
        <row r="1">
          <cell r="B1" t="str">
            <v>Kentucky American Water Company</v>
          </cell>
        </row>
      </sheetData>
      <sheetData sheetId="15" refreshError="1"/>
      <sheetData sheetId="16">
        <row r="1">
          <cell r="B1" t="str">
            <v>Kentucky American Water Company</v>
          </cell>
        </row>
      </sheetData>
      <sheetData sheetId="17">
        <row r="1">
          <cell r="H1" t="str">
            <v>Kentucky American Water Company</v>
          </cell>
        </row>
      </sheetData>
      <sheetData sheetId="18" refreshError="1"/>
      <sheetData sheetId="19"/>
      <sheetData sheetId="20">
        <row r="1">
          <cell r="B1" t="str">
            <v>Kentucky American Water Company</v>
          </cell>
        </row>
      </sheetData>
      <sheetData sheetId="21" refreshError="1"/>
      <sheetData sheetId="22">
        <row r="1">
          <cell r="B1" t="str">
            <v>Kentucky American Water Company</v>
          </cell>
        </row>
      </sheetData>
      <sheetData sheetId="23" refreshError="1"/>
      <sheetData sheetId="24" refreshError="1"/>
      <sheetData sheetId="25">
        <row r="6">
          <cell r="P6">
            <v>16613.456871830873</v>
          </cell>
        </row>
      </sheetData>
      <sheetData sheetId="26" refreshError="1"/>
      <sheetData sheetId="27" refreshError="1"/>
      <sheetData sheetId="28" refreshError="1"/>
      <sheetData sheetId="29" refreshError="1"/>
      <sheetData sheetId="30">
        <row r="34">
          <cell r="I34">
            <v>-69802031.480000004</v>
          </cell>
        </row>
      </sheetData>
      <sheetData sheetId="31" refreshError="1"/>
      <sheetData sheetId="32">
        <row r="13">
          <cell r="D13">
            <v>0.2495</v>
          </cell>
        </row>
      </sheetData>
      <sheetData sheetId="33" refreshError="1"/>
      <sheetData sheetId="34" refreshError="1"/>
      <sheetData sheetId="35" refreshError="1"/>
      <sheetData sheetId="36">
        <row r="23">
          <cell r="H23">
            <v>1175509</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24">
          <cell r="D24">
            <v>-221988.96</v>
          </cell>
        </row>
      </sheetData>
      <sheetData sheetId="46" refreshError="1"/>
      <sheetData sheetId="47" refreshError="1"/>
      <sheetData sheetId="48" refreshError="1"/>
      <sheetData sheetId="49">
        <row r="2039">
          <cell r="B2039" t="str">
            <v>252120</v>
          </cell>
        </row>
      </sheetData>
      <sheetData sheetId="50" refreshError="1"/>
      <sheetData sheetId="51">
        <row r="1">
          <cell r="B1" t="str">
            <v>Kentucky American Water Company</v>
          </cell>
        </row>
      </sheetData>
      <sheetData sheetId="52" refreshError="1"/>
      <sheetData sheetId="53" refreshError="1"/>
      <sheetData sheetId="54" refreshError="1"/>
      <sheetData sheetId="5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E3">
            <v>-46741</v>
          </cell>
        </row>
        <row r="20">
          <cell r="A20" t="str">
            <v>W/P - 3-2</v>
          </cell>
        </row>
        <row r="21">
          <cell r="A21" t="e">
            <v>#VALUE!</v>
          </cell>
        </row>
      </sheetData>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Workpaper 1"/>
      <sheetName val="Workpaper 2"/>
      <sheetName val="Notes"/>
    </sheetNames>
    <sheetDataSet>
      <sheetData sheetId="0" refreshError="1"/>
      <sheetData sheetId="1">
        <row r="3">
          <cell r="E3">
            <v>334462</v>
          </cell>
        </row>
        <row r="8">
          <cell r="D8">
            <v>199399</v>
          </cell>
        </row>
        <row r="9">
          <cell r="D9">
            <v>69240.170000000013</v>
          </cell>
        </row>
        <row r="10">
          <cell r="D10">
            <v>542830.80000000005</v>
          </cell>
        </row>
        <row r="11">
          <cell r="D11">
            <v>3616725.02</v>
          </cell>
        </row>
        <row r="12">
          <cell r="D12">
            <v>18062.79</v>
          </cell>
        </row>
        <row r="13">
          <cell r="D13">
            <v>0</v>
          </cell>
        </row>
        <row r="14">
          <cell r="D14">
            <v>24612.158744959161</v>
          </cell>
        </row>
        <row r="19">
          <cell r="A19" t="str">
            <v>W/P - 3-2</v>
          </cell>
        </row>
        <row r="20">
          <cell r="A20" t="str">
            <v>O&amp;M\[KAWC 2018 Rate Case - Fuel and Power Exhibit.xlsx]Exhibit</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E3">
            <v>985429</v>
          </cell>
        </row>
        <row r="19">
          <cell r="A19" t="str">
            <v>W/P - 3-4</v>
          </cell>
        </row>
        <row r="20">
          <cell r="A20" t="str">
            <v>O&amp;M\[KAWC 2018 Rate Case - Chemicals Exhibit.xlsx]Exhibit</v>
          </cell>
        </row>
      </sheetData>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Workpaper 1"/>
      <sheetName val="Workpaper 2"/>
      <sheetName val="Notes"/>
    </sheetNames>
    <sheetDataSet>
      <sheetData sheetId="0" refreshError="1"/>
      <sheetData sheetId="1">
        <row r="3">
          <cell r="E3">
            <v>-102573</v>
          </cell>
        </row>
        <row r="15">
          <cell r="A15" t="str">
            <v>W/P - 3-5</v>
          </cell>
        </row>
        <row r="16">
          <cell r="A16" t="str">
            <v>O&amp;M\[KAWC 2018 Rate Case - Waste Disposal Exhibit.xlsx]Exhibit</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Summary"/>
      <sheetName val="Labor Exhibit"/>
      <sheetName val="Group Ins Exhibit"/>
      <sheetName val="Other Benefits Exhibit"/>
      <sheetName val="Pension Exhibit"/>
      <sheetName val="Payroll Tax Exhibit"/>
      <sheetName val="Pension WP"/>
      <sheetName val="OPEB WP"/>
      <sheetName val="OPEB Alloc"/>
      <sheetName val="Pension Alloc"/>
      <sheetName val="PBOP Update 9.2018"/>
      <sheetName val="Notes"/>
      <sheetName val="Acquisitions"/>
      <sheetName val="Union"/>
      <sheetName val="NU Hrly"/>
      <sheetName val="NU Slry"/>
      <sheetName val="Cap%"/>
      <sheetName val="Budget OT Hours"/>
      <sheetName val="OT Multiplier"/>
      <sheetName val="OT Hours"/>
      <sheetName val="Water %"/>
      <sheetName val="Shift Pay"/>
      <sheetName val="Union Rates"/>
      <sheetName val="NU Going Level"/>
      <sheetName val="Performance"/>
      <sheetName val="Payroll tax"/>
      <sheetName val="Emp Data"/>
      <sheetName val="401k"/>
      <sheetName val="DCP"/>
      <sheetName val="VEBA"/>
      <sheetName val="ESPP"/>
      <sheetName val="Med NU"/>
      <sheetName val="Med U"/>
      <sheetName val="MedMisc"/>
      <sheetName val="Exh 37 G"/>
    </sheetNames>
    <sheetDataSet>
      <sheetData sheetId="0" refreshError="1"/>
      <sheetData sheetId="1">
        <row r="3">
          <cell r="I3">
            <v>618326</v>
          </cell>
          <cell r="O3" t="str">
            <v>W/P - 3-1</v>
          </cell>
          <cell r="P3" t="str">
            <v>O&amp;M\[KAWC 2018 Rate Case - Labor and Labor Related Exhibit.xlsx]Labor Exhibit</v>
          </cell>
        </row>
        <row r="4">
          <cell r="I4">
            <v>304797</v>
          </cell>
          <cell r="O4" t="str">
            <v>W/P - 3-1a</v>
          </cell>
          <cell r="P4" t="str">
            <v>O&amp;M\[KAWC 2018 Rate Case - Labor and Labor Related Exhibit.xlsx]Group Ins Exhibit</v>
          </cell>
        </row>
        <row r="5">
          <cell r="I5">
            <v>70626</v>
          </cell>
          <cell r="O5" t="str">
            <v>W/P - 3-1b</v>
          </cell>
          <cell r="P5" t="str">
            <v>O&amp;M\[KAWC 2018 Rate Case - Labor and Labor Related Exhibit.xlsx]Other Benefits Exhibit</v>
          </cell>
        </row>
        <row r="6">
          <cell r="I6">
            <v>-39642</v>
          </cell>
          <cell r="O6" t="str">
            <v>W/P - 3-1c</v>
          </cell>
          <cell r="P6" t="str">
            <v>O&amp;M\[KAWC 2018 Rate Case - Labor and Labor Related Exhibit.xlsx]Pension Exhibit</v>
          </cell>
        </row>
        <row r="7">
          <cell r="O7" t="str">
            <v>W/P - 5-3</v>
          </cell>
          <cell r="P7" t="str">
            <v>O&amp;M\[KAWC 2018 Rate Case - Labor and Labor Related Exhibit.xlsx]Payroll Tax Exhibit</v>
          </cell>
        </row>
        <row r="8">
          <cell r="I8">
            <v>-40568</v>
          </cell>
          <cell r="O8" t="str">
            <v>W/P - 3-1a</v>
          </cell>
          <cell r="P8" t="str">
            <v>O&amp;M\[KAWC 2018 Rate Case - Labor and Labor Related Exhibit.xlsx]Group Ins Exhibit</v>
          </cell>
        </row>
        <row r="39">
          <cell r="G39">
            <v>577022</v>
          </cell>
        </row>
        <row r="40">
          <cell r="G40">
            <v>16105</v>
          </cell>
        </row>
        <row r="42">
          <cell r="E42">
            <v>804171</v>
          </cell>
          <cell r="I42">
            <v>-225675</v>
          </cell>
        </row>
        <row r="43">
          <cell r="E43">
            <v>18263</v>
          </cell>
          <cell r="I43">
            <v>-5229</v>
          </cell>
        </row>
        <row r="44">
          <cell r="E44">
            <v>6277</v>
          </cell>
          <cell r="I44">
            <v>-1797</v>
          </cell>
        </row>
        <row r="46">
          <cell r="E46">
            <v>102681</v>
          </cell>
          <cell r="I46">
            <v>-28648</v>
          </cell>
        </row>
        <row r="47">
          <cell r="E47">
            <v>2400522</v>
          </cell>
          <cell r="I47">
            <v>-680208</v>
          </cell>
        </row>
        <row r="49">
          <cell r="E49">
            <v>9308359</v>
          </cell>
          <cell r="I49">
            <v>-2646962</v>
          </cell>
        </row>
        <row r="50">
          <cell r="E50">
            <v>691476</v>
          </cell>
          <cell r="I50">
            <v>-143551</v>
          </cell>
        </row>
        <row r="52">
          <cell r="E52">
            <v>554118</v>
          </cell>
          <cell r="I52">
            <v>-154599</v>
          </cell>
        </row>
        <row r="54">
          <cell r="E54">
            <v>306173</v>
          </cell>
          <cell r="I54">
            <v>-87053</v>
          </cell>
        </row>
        <row r="55">
          <cell r="E55">
            <v>361522</v>
          </cell>
          <cell r="I55">
            <v>-99147</v>
          </cell>
        </row>
        <row r="56">
          <cell r="E56">
            <v>33593.699976088894</v>
          </cell>
          <cell r="I56">
            <v>-9638.1626676119122</v>
          </cell>
        </row>
        <row r="59">
          <cell r="C59">
            <v>2712</v>
          </cell>
        </row>
        <row r="60">
          <cell r="C60">
            <v>621</v>
          </cell>
        </row>
        <row r="61">
          <cell r="C61">
            <v>230</v>
          </cell>
        </row>
        <row r="62">
          <cell r="C62">
            <v>142</v>
          </cell>
        </row>
        <row r="63">
          <cell r="C63">
            <v>1</v>
          </cell>
        </row>
        <row r="64">
          <cell r="C64">
            <v>460</v>
          </cell>
        </row>
        <row r="65">
          <cell r="C65">
            <v>704</v>
          </cell>
        </row>
        <row r="66">
          <cell r="C66">
            <v>23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customProperty" Target="../customProperty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customProperty" Target="../customProperty2.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10" Type="http://schemas.openxmlformats.org/officeDocument/2006/relationships/customProperty" Target="../customProperty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customProperty" Target="../customProperty4.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customProperty" Target="../customProperty5.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10" Type="http://schemas.openxmlformats.org/officeDocument/2006/relationships/customProperty" Target="../customProperty6.bin"/><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customProperty" Target="../customProperty7.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5"/>
  <sheetViews>
    <sheetView zoomScale="80" zoomScaleNormal="80" workbookViewId="0">
      <pane xSplit="1" ySplit="14" topLeftCell="B15" activePane="bottomRight" state="frozen"/>
      <selection pane="topRight" activeCell="B1" sqref="B1"/>
      <selection pane="bottomLeft" activeCell="A15" sqref="A15"/>
      <selection pane="bottomRight" activeCell="B15" sqref="B15"/>
    </sheetView>
  </sheetViews>
  <sheetFormatPr defaultColWidth="8.88671875" defaultRowHeight="14.4" x14ac:dyDescent="0.3"/>
  <cols>
    <col min="1" max="1" width="8.5546875" style="30" customWidth="1"/>
    <col min="2" max="2" width="12" style="30" customWidth="1"/>
    <col min="3" max="3" width="15.44140625" style="186" customWidth="1"/>
    <col min="4" max="4" width="28.44140625" style="96" customWidth="1"/>
    <col min="5" max="5" width="14.5546875" style="96" bestFit="1" customWidth="1"/>
    <col min="6" max="6" width="15.88671875" style="96" bestFit="1" customWidth="1"/>
    <col min="7" max="7" width="22.44140625" style="96" customWidth="1"/>
    <col min="8" max="8" width="12" style="96" bestFit="1" customWidth="1"/>
    <col min="9" max="9" width="15.5546875" style="30" bestFit="1" customWidth="1"/>
    <col min="10" max="10" width="1.5546875" style="91" customWidth="1"/>
    <col min="11" max="11" width="21" style="30" bestFit="1" customWidth="1"/>
    <col min="12" max="12" width="10" style="96" customWidth="1"/>
    <col min="13" max="13" width="22.44140625" style="96" customWidth="1"/>
    <col min="14" max="14" width="76" style="96" bestFit="1" customWidth="1"/>
    <col min="15" max="16" width="14.44140625" style="96" bestFit="1" customWidth="1"/>
    <col min="17" max="17" width="1.5546875" style="96" customWidth="1"/>
    <col min="18" max="18" width="15.44140625" style="96" customWidth="1"/>
    <col min="19" max="16384" width="8.88671875" style="96"/>
  </cols>
  <sheetData>
    <row r="1" spans="1:35" x14ac:dyDescent="0.3">
      <c r="A1" s="31" t="s">
        <v>45</v>
      </c>
    </row>
    <row r="2" spans="1:35" x14ac:dyDescent="0.3">
      <c r="A2" s="31"/>
    </row>
    <row r="3" spans="1:35" x14ac:dyDescent="0.3">
      <c r="A3" s="4" t="s">
        <v>286</v>
      </c>
      <c r="B3" s="96"/>
      <c r="C3" s="187" t="str">
        <f>'[1]Rate Case Constants'!C9</f>
        <v>Kentucky American Water Company</v>
      </c>
      <c r="I3" s="96"/>
      <c r="J3" s="97"/>
      <c r="K3" s="96"/>
    </row>
    <row r="4" spans="1:35" x14ac:dyDescent="0.3">
      <c r="A4" s="4" t="s">
        <v>287</v>
      </c>
      <c r="B4" s="96"/>
      <c r="C4" s="187" t="str">
        <f>'[1]Rate Case Constants'!C10</f>
        <v>KENTUCKY AMERICAN WATER COMPANY</v>
      </c>
      <c r="I4" s="96"/>
      <c r="J4" s="97"/>
      <c r="K4" s="96"/>
    </row>
    <row r="5" spans="1:35" x14ac:dyDescent="0.3">
      <c r="A5" s="4" t="s">
        <v>288</v>
      </c>
      <c r="B5" s="96"/>
      <c r="C5" s="187" t="str">
        <f>'[1]Rate Case Constants'!C11</f>
        <v>Case No. 2018-00358</v>
      </c>
      <c r="I5" s="96"/>
      <c r="J5" s="97"/>
      <c r="K5" s="96"/>
    </row>
    <row r="6" spans="1:35" x14ac:dyDescent="0.3">
      <c r="A6" s="4" t="s">
        <v>289</v>
      </c>
      <c r="B6" s="96"/>
      <c r="C6" s="209">
        <f>'[1]Rate Case Constants'!C12</f>
        <v>43524</v>
      </c>
      <c r="I6" s="96"/>
      <c r="J6" s="97"/>
      <c r="K6" s="96"/>
    </row>
    <row r="7" spans="1:35" x14ac:dyDescent="0.3">
      <c r="A7" s="4" t="s">
        <v>290</v>
      </c>
      <c r="B7" s="96"/>
      <c r="C7" s="425" t="str">
        <f>'[1]Rate Case Constants'!C13</f>
        <v>June 30, 2020</v>
      </c>
      <c r="I7" s="96"/>
      <c r="J7" s="97"/>
      <c r="K7" s="96"/>
    </row>
    <row r="8" spans="1:35" x14ac:dyDescent="0.3">
      <c r="A8" s="4" t="s">
        <v>291</v>
      </c>
      <c r="B8" s="37"/>
      <c r="C8" s="425" t="str">
        <f>'[1]Rate Case Constants'!C14</f>
        <v>For the 12 Months Ending June 30, 2020</v>
      </c>
      <c r="I8" s="37"/>
      <c r="J8" s="119"/>
      <c r="K8" s="37"/>
    </row>
    <row r="9" spans="1:35" x14ac:dyDescent="0.3">
      <c r="A9" s="4"/>
      <c r="B9" s="39"/>
      <c r="C9" s="187"/>
    </row>
    <row r="10" spans="1:35" x14ac:dyDescent="0.3">
      <c r="A10" s="4" t="s">
        <v>63</v>
      </c>
      <c r="C10" s="188"/>
      <c r="I10" s="42"/>
      <c r="J10" s="120"/>
      <c r="K10" s="96"/>
      <c r="M10" s="13"/>
      <c r="N10" s="99"/>
    </row>
    <row r="11" spans="1:35" x14ac:dyDescent="0.3">
      <c r="A11" s="39"/>
      <c r="B11" s="39"/>
      <c r="C11" s="189"/>
    </row>
    <row r="12" spans="1:35" x14ac:dyDescent="0.3">
      <c r="A12" s="121" t="s">
        <v>109</v>
      </c>
      <c r="B12" s="121"/>
      <c r="C12" s="190"/>
      <c r="D12" s="121"/>
      <c r="E12" s="37" t="s">
        <v>0</v>
      </c>
      <c r="F12" s="37"/>
      <c r="G12" s="37" t="s">
        <v>37</v>
      </c>
      <c r="I12" s="37" t="s">
        <v>43</v>
      </c>
      <c r="J12" s="119"/>
      <c r="K12" s="37" t="s">
        <v>1</v>
      </c>
      <c r="M12" s="12" t="s">
        <v>199</v>
      </c>
      <c r="N12" s="89" t="s">
        <v>200</v>
      </c>
    </row>
    <row r="13" spans="1:35" x14ac:dyDescent="0.3">
      <c r="A13" s="37" t="s">
        <v>2</v>
      </c>
      <c r="B13" s="31"/>
      <c r="C13" s="191"/>
      <c r="D13" s="31"/>
      <c r="E13" s="37" t="s">
        <v>3</v>
      </c>
      <c r="F13" s="37"/>
      <c r="G13" s="37" t="s">
        <v>38</v>
      </c>
      <c r="I13" s="37" t="s">
        <v>44</v>
      </c>
      <c r="J13" s="119"/>
      <c r="K13" s="37" t="s">
        <v>42</v>
      </c>
      <c r="M13" s="12" t="s">
        <v>171</v>
      </c>
      <c r="N13" s="89" t="s">
        <v>202</v>
      </c>
    </row>
    <row r="14" spans="1:35" x14ac:dyDescent="0.3">
      <c r="A14" s="47" t="s">
        <v>4</v>
      </c>
      <c r="B14" s="39"/>
      <c r="C14" s="192" t="s">
        <v>5</v>
      </c>
      <c r="D14" s="37"/>
      <c r="E14" s="47" t="s">
        <v>6</v>
      </c>
      <c r="F14" s="37"/>
      <c r="G14" s="48">
        <f>C6</f>
        <v>43524</v>
      </c>
      <c r="I14" s="47" t="s">
        <v>7</v>
      </c>
      <c r="J14" s="119"/>
      <c r="K14" s="47" t="s">
        <v>41</v>
      </c>
      <c r="M14" s="5" t="s">
        <v>6</v>
      </c>
      <c r="N14" s="5" t="s">
        <v>203</v>
      </c>
      <c r="O14" s="100"/>
      <c r="P14" s="100"/>
      <c r="Q14" s="100"/>
      <c r="R14" s="100"/>
      <c r="S14" s="100"/>
      <c r="T14" s="100"/>
      <c r="U14" s="100"/>
      <c r="V14" s="100"/>
      <c r="W14" s="100"/>
      <c r="X14" s="100"/>
      <c r="Y14" s="100"/>
      <c r="Z14" s="100"/>
      <c r="AA14" s="100"/>
      <c r="AB14" s="100"/>
      <c r="AC14" s="100"/>
      <c r="AD14" s="100"/>
      <c r="AE14" s="100"/>
      <c r="AF14" s="100"/>
      <c r="AG14" s="100"/>
      <c r="AH14" s="100"/>
      <c r="AI14" s="100"/>
    </row>
    <row r="15" spans="1:35" x14ac:dyDescent="0.3">
      <c r="A15" s="51"/>
      <c r="C15" s="193"/>
      <c r="D15" s="30"/>
      <c r="E15" s="51"/>
      <c r="F15" s="51"/>
      <c r="G15" s="51"/>
      <c r="I15" s="51"/>
      <c r="J15" s="122"/>
      <c r="K15" s="51"/>
    </row>
    <row r="16" spans="1:35" x14ac:dyDescent="0.3">
      <c r="A16" s="54">
        <v>1</v>
      </c>
      <c r="C16" s="189" t="s">
        <v>8</v>
      </c>
      <c r="D16" s="30"/>
      <c r="E16" s="54"/>
      <c r="F16" s="54"/>
      <c r="G16" s="56"/>
      <c r="I16" s="56"/>
      <c r="J16" s="123"/>
      <c r="K16" s="56"/>
    </row>
    <row r="17" spans="1:14" x14ac:dyDescent="0.3">
      <c r="A17" s="54">
        <v>2</v>
      </c>
      <c r="C17" s="194" t="s">
        <v>20</v>
      </c>
      <c r="D17" s="30"/>
      <c r="E17" s="54"/>
      <c r="F17" s="54"/>
      <c r="G17" s="124">
        <f>'[2]Link In'!$B$18</f>
        <v>89387222</v>
      </c>
      <c r="H17" s="101"/>
      <c r="I17" s="125">
        <f>'[2]Link Out'!$G$9</f>
        <v>-3905611</v>
      </c>
      <c r="J17" s="125"/>
      <c r="K17" s="125">
        <f>'[3]Link Out'!$B$4</f>
        <v>20001660.713539723</v>
      </c>
      <c r="L17" s="102"/>
      <c r="M17" s="102" t="str">
        <f>'[2]Link Out'!$A$100</f>
        <v>Exhibit 37, Schedule M-1</v>
      </c>
      <c r="N17" s="102" t="str">
        <f>'[2]Link Out'!$A$101</f>
        <v>Revenues\[KAWC 2018 Rate Case - Revenue Exhibit.xlsx]Exhibit</v>
      </c>
    </row>
    <row r="18" spans="1:14" x14ac:dyDescent="0.3">
      <c r="A18" s="54">
        <v>3</v>
      </c>
      <c r="C18" s="194" t="s">
        <v>21</v>
      </c>
      <c r="D18" s="30"/>
      <c r="E18" s="54"/>
      <c r="F18" s="54"/>
      <c r="G18" s="126">
        <f>'[1]Link Out Rev Req'!$E16</f>
        <v>2520765</v>
      </c>
      <c r="H18" s="103"/>
      <c r="I18" s="127">
        <f>'[2]Link Out'!$G$11</f>
        <v>-37550</v>
      </c>
      <c r="J18" s="127"/>
      <c r="K18" s="125"/>
      <c r="L18" s="102"/>
      <c r="M18" s="102" t="str">
        <f>'[2]Link Out'!$A$100</f>
        <v>Exhibit 37, Schedule M-1</v>
      </c>
      <c r="N18" s="102" t="str">
        <f>'[2]Link Out'!$A$101</f>
        <v>Revenues\[KAWC 2018 Rate Case - Revenue Exhibit.xlsx]Exhibit</v>
      </c>
    </row>
    <row r="19" spans="1:14" x14ac:dyDescent="0.3">
      <c r="A19" s="54">
        <v>4</v>
      </c>
      <c r="C19" s="194" t="s">
        <v>68</v>
      </c>
      <c r="D19" s="30"/>
      <c r="E19" s="54"/>
      <c r="F19" s="54"/>
      <c r="G19" s="128"/>
      <c r="H19" s="103"/>
      <c r="I19" s="437">
        <f>'[4]Link Out'!$H$6</f>
        <v>551340</v>
      </c>
      <c r="J19" s="125"/>
      <c r="K19" s="128"/>
      <c r="M19" s="102" t="str">
        <f>'[4]Link Out'!$C$71</f>
        <v>W/P - 1-4</v>
      </c>
      <c r="N19" s="438" t="str">
        <f>'[4]Link Out'!$B$66</f>
        <v>Rate Base\[KAWC 2018 Rate Case - Capital-Depr Exp.xlsx]Link Out</v>
      </c>
    </row>
    <row r="20" spans="1:14" x14ac:dyDescent="0.3">
      <c r="A20" s="54">
        <v>5</v>
      </c>
      <c r="C20" s="186" t="s">
        <v>73</v>
      </c>
      <c r="D20" s="30"/>
      <c r="E20" s="30"/>
      <c r="F20" s="30"/>
      <c r="G20" s="129">
        <f>SUM(G17:G19)</f>
        <v>91907987</v>
      </c>
      <c r="H20" s="129"/>
      <c r="I20" s="129">
        <f t="shared" ref="I20:K20" si="0">SUM(I17:I19)</f>
        <v>-3391821</v>
      </c>
      <c r="J20" s="129"/>
      <c r="K20" s="129">
        <f t="shared" si="0"/>
        <v>20001660.713539723</v>
      </c>
      <c r="M20" s="102"/>
      <c r="N20" s="102"/>
    </row>
    <row r="21" spans="1:14" x14ac:dyDescent="0.3">
      <c r="A21" s="54">
        <v>6</v>
      </c>
      <c r="C21" s="195" t="s">
        <v>9</v>
      </c>
      <c r="D21" s="30"/>
      <c r="E21" s="54"/>
      <c r="F21" s="54"/>
      <c r="G21" s="130"/>
      <c r="H21" s="101"/>
      <c r="I21" s="131"/>
      <c r="J21" s="132"/>
      <c r="K21" s="131"/>
      <c r="M21" s="102"/>
      <c r="N21" s="102"/>
    </row>
    <row r="22" spans="1:14" x14ac:dyDescent="0.3">
      <c r="A22" s="54">
        <v>7</v>
      </c>
      <c r="C22" s="189" t="s">
        <v>10</v>
      </c>
      <c r="D22" s="30"/>
      <c r="E22" s="54"/>
      <c r="F22" s="54"/>
      <c r="G22" s="132"/>
      <c r="H22" s="101"/>
      <c r="I22" s="129"/>
      <c r="J22" s="132"/>
      <c r="K22" s="129"/>
      <c r="M22" s="102"/>
      <c r="N22" s="102"/>
    </row>
    <row r="23" spans="1:14" x14ac:dyDescent="0.3">
      <c r="A23" s="54">
        <v>8</v>
      </c>
      <c r="C23" s="194" t="s">
        <v>11</v>
      </c>
      <c r="D23" s="30"/>
      <c r="E23" s="54"/>
      <c r="F23" s="54"/>
      <c r="G23" s="127">
        <f>'[1]Link Out Rev Req'!$E20</f>
        <v>299237</v>
      </c>
      <c r="H23" s="101"/>
      <c r="I23" s="127">
        <f>'[5]Link Out'!$E$3</f>
        <v>-46741</v>
      </c>
      <c r="J23" s="127"/>
      <c r="K23" s="133"/>
      <c r="M23" s="102" t="str">
        <f>'[5]Link Out'!$A$20</f>
        <v>W/P - 3-2</v>
      </c>
      <c r="N23" s="104" t="e">
        <f>'[5]Link Out'!$A$21</f>
        <v>#VALUE!</v>
      </c>
    </row>
    <row r="24" spans="1:14" x14ac:dyDescent="0.3">
      <c r="A24" s="54">
        <v>9</v>
      </c>
      <c r="C24" s="194" t="s">
        <v>22</v>
      </c>
      <c r="D24" s="30"/>
      <c r="E24" s="54"/>
      <c r="F24" s="54"/>
      <c r="G24" s="127">
        <f>'[1]Link Out Rev Req'!$E21</f>
        <v>4136407.9799161823</v>
      </c>
      <c r="H24" s="101"/>
      <c r="I24" s="127">
        <f>'[6]Link Out'!$E$3</f>
        <v>334462</v>
      </c>
      <c r="J24" s="127"/>
      <c r="K24" s="133"/>
      <c r="M24" s="102" t="str">
        <f>'[6]Link Out'!$A$19</f>
        <v>W/P - 3-2</v>
      </c>
      <c r="N24" s="104" t="str">
        <f>'[6]Link Out'!$A$20</f>
        <v>O&amp;M\[KAWC 2018 Rate Case - Fuel and Power Exhibit.xlsx]Exhibit</v>
      </c>
    </row>
    <row r="25" spans="1:14" x14ac:dyDescent="0.3">
      <c r="A25" s="54">
        <v>10</v>
      </c>
      <c r="C25" s="196" t="s">
        <v>12</v>
      </c>
      <c r="D25" s="30"/>
      <c r="E25" s="54"/>
      <c r="F25" s="30"/>
      <c r="G25" s="127">
        <f>'[1]Link Out Rev Req'!$E22</f>
        <v>1902436.9872043957</v>
      </c>
      <c r="H25" s="101"/>
      <c r="I25" s="127">
        <f>'[7]Link Out'!$E$3</f>
        <v>985429</v>
      </c>
      <c r="J25" s="127"/>
      <c r="K25" s="133"/>
      <c r="M25" s="102" t="str">
        <f>'[7]Link Out'!$A$19</f>
        <v>W/P - 3-4</v>
      </c>
      <c r="N25" s="104" t="str">
        <f>'[7]Link Out'!$A$20</f>
        <v>O&amp;M\[KAWC 2018 Rate Case - Chemicals Exhibit.xlsx]Exhibit</v>
      </c>
    </row>
    <row r="26" spans="1:14" x14ac:dyDescent="0.3">
      <c r="A26" s="54">
        <v>11</v>
      </c>
      <c r="C26" s="194" t="s">
        <v>13</v>
      </c>
      <c r="D26" s="30"/>
      <c r="E26" s="54"/>
      <c r="F26" s="30"/>
      <c r="G26" s="127">
        <f>'[1]Link Out Rev Req'!$E23</f>
        <v>510056</v>
      </c>
      <c r="H26" s="101"/>
      <c r="I26" s="127">
        <f>'[8]Link Out'!$E$3</f>
        <v>-102573</v>
      </c>
      <c r="J26" s="127"/>
      <c r="K26" s="133"/>
      <c r="M26" s="102" t="str">
        <f>'[8]Link Out'!$A$15</f>
        <v>W/P - 3-5</v>
      </c>
      <c r="N26" s="104" t="str">
        <f>'[8]Link Out'!$A$16</f>
        <v>O&amp;M\[KAWC 2018 Rate Case - Waste Disposal Exhibit.xlsx]Exhibit</v>
      </c>
    </row>
    <row r="27" spans="1:14" x14ac:dyDescent="0.3">
      <c r="A27" s="54">
        <v>12</v>
      </c>
      <c r="C27" s="196" t="s">
        <v>23</v>
      </c>
      <c r="D27" s="30"/>
      <c r="E27" s="54"/>
      <c r="F27" s="30"/>
      <c r="G27" s="127">
        <f>'[1]Link Out Rev Req'!$E26</f>
        <v>7184124</v>
      </c>
      <c r="H27" s="101"/>
      <c r="I27" s="127">
        <f>'[9]Link Out'!$I$3</f>
        <v>618326</v>
      </c>
      <c r="J27" s="127"/>
      <c r="K27" s="127"/>
      <c r="L27" s="102"/>
      <c r="M27" s="102" t="str">
        <f>'[9]Link Out'!$O$3</f>
        <v>W/P - 3-1</v>
      </c>
      <c r="N27" s="102" t="str">
        <f>'[9]Link Out'!$P$3</f>
        <v>O&amp;M\[KAWC 2018 Rate Case - Labor and Labor Related Exhibit.xlsx]Labor Exhibit</v>
      </c>
    </row>
    <row r="28" spans="1:14" x14ac:dyDescent="0.3">
      <c r="A28" s="54">
        <v>13</v>
      </c>
      <c r="C28" s="194" t="s">
        <v>24</v>
      </c>
      <c r="D28" s="30"/>
      <c r="E28" s="54"/>
      <c r="F28" s="30"/>
      <c r="G28" s="127">
        <f>'[1]Link Out Rev Req'!$E27</f>
        <v>439161</v>
      </c>
      <c r="H28" s="101"/>
      <c r="I28" s="127">
        <f>'[9]Link Out'!$I$6</f>
        <v>-39642</v>
      </c>
      <c r="J28" s="127"/>
      <c r="K28" s="127"/>
      <c r="L28" s="102"/>
      <c r="M28" s="102" t="str">
        <f>'[9]Link Out'!$O$6</f>
        <v>W/P - 3-1c</v>
      </c>
      <c r="N28" s="102" t="str">
        <f>'[9]Link Out'!$P$6</f>
        <v>O&amp;M\[KAWC 2018 Rate Case - Labor and Labor Related Exhibit.xlsx]Pension Exhibit</v>
      </c>
    </row>
    <row r="29" spans="1:14" x14ac:dyDescent="0.3">
      <c r="A29" s="54">
        <v>14</v>
      </c>
      <c r="C29" s="194" t="s">
        <v>269</v>
      </c>
      <c r="D29" s="30"/>
      <c r="E29" s="54"/>
      <c r="F29" s="30"/>
      <c r="G29" s="127">
        <f>'[1]Link Out Rev Req'!$E28</f>
        <v>114601</v>
      </c>
      <c r="H29" s="101"/>
      <c r="I29" s="127">
        <f>'[9]Link Out'!$I$8</f>
        <v>-40568</v>
      </c>
      <c r="J29" s="127"/>
      <c r="K29" s="127"/>
      <c r="L29" s="102"/>
      <c r="M29" s="102" t="str">
        <f>'[9]Link Out'!$O$8</f>
        <v>W/P - 3-1a</v>
      </c>
      <c r="N29" s="102" t="str">
        <f>'[9]Link Out'!$P$8</f>
        <v>O&amp;M\[KAWC 2018 Rate Case - Labor and Labor Related Exhibit.xlsx]Group Ins Exhibit</v>
      </c>
    </row>
    <row r="30" spans="1:14" x14ac:dyDescent="0.3">
      <c r="A30" s="54">
        <v>15</v>
      </c>
      <c r="C30" s="196" t="s">
        <v>15</v>
      </c>
      <c r="D30" s="30"/>
      <c r="E30" s="54"/>
      <c r="F30" s="30"/>
      <c r="G30" s="127">
        <f>'[1]Link Out Rev Req'!$E29</f>
        <v>1415517</v>
      </c>
      <c r="H30" s="101"/>
      <c r="I30" s="127">
        <f>'[9]Link Out'!$I$4</f>
        <v>304797</v>
      </c>
      <c r="J30" s="127"/>
      <c r="K30" s="127"/>
      <c r="L30" s="102"/>
      <c r="M30" s="102" t="str">
        <f>'[9]Link Out'!$O$4</f>
        <v>W/P - 3-1a</v>
      </c>
      <c r="N30" s="102" t="str">
        <f>'[9]Link Out'!$P$4</f>
        <v>O&amp;M\[KAWC 2018 Rate Case - Labor and Labor Related Exhibit.xlsx]Group Ins Exhibit</v>
      </c>
    </row>
    <row r="31" spans="1:14" x14ac:dyDescent="0.3">
      <c r="A31" s="54">
        <v>16</v>
      </c>
      <c r="C31" s="194" t="s">
        <v>25</v>
      </c>
      <c r="D31" s="30"/>
      <c r="E31" s="54"/>
      <c r="F31" s="30"/>
      <c r="G31" s="127">
        <f>'[1]Link Out Rev Req'!$E30</f>
        <v>578137</v>
      </c>
      <c r="H31" s="101"/>
      <c r="I31" s="127">
        <f>'[9]Link Out'!$I$5</f>
        <v>70626</v>
      </c>
      <c r="J31" s="127"/>
      <c r="K31" s="127"/>
      <c r="L31" s="102"/>
      <c r="M31" s="102" t="str">
        <f>'[9]Link Out'!$O$5</f>
        <v>W/P - 3-1b</v>
      </c>
      <c r="N31" s="102" t="str">
        <f>'[9]Link Out'!$P$5</f>
        <v>O&amp;M\[KAWC 2018 Rate Case - Labor and Labor Related Exhibit.xlsx]Other Benefits Exhibit</v>
      </c>
    </row>
    <row r="32" spans="1:14" x14ac:dyDescent="0.3">
      <c r="A32" s="54">
        <v>17</v>
      </c>
      <c r="C32" s="194" t="s">
        <v>14</v>
      </c>
      <c r="D32" s="30"/>
      <c r="E32" s="54"/>
      <c r="F32" s="30"/>
      <c r="G32" s="127">
        <f>'[1]Link Out Rev Req'!$E33</f>
        <v>9384894</v>
      </c>
      <c r="H32" s="101"/>
      <c r="I32" s="127">
        <f>'[10]Link Out'!$E$3</f>
        <v>334123.9872512829</v>
      </c>
      <c r="J32" s="127"/>
      <c r="K32" s="133"/>
      <c r="M32" s="102" t="str">
        <f>'[10]Link Out'!$A$28</f>
        <v>W/P - 3-7</v>
      </c>
      <c r="N32" s="102" t="e">
        <f>'[10]Link Out'!$A$29</f>
        <v>#VALUE!</v>
      </c>
    </row>
    <row r="33" spans="1:14" x14ac:dyDescent="0.3">
      <c r="A33" s="54">
        <v>18</v>
      </c>
      <c r="C33" s="194" t="s">
        <v>26</v>
      </c>
      <c r="D33" s="30"/>
      <c r="E33" s="54"/>
      <c r="F33" s="30"/>
      <c r="G33" s="127">
        <f>'[1]Link Out Rev Req'!$E35</f>
        <v>914525</v>
      </c>
      <c r="H33" s="101"/>
      <c r="I33" s="127">
        <f>'[11]Link Out'!$E$3</f>
        <v>29923</v>
      </c>
      <c r="J33" s="127"/>
      <c r="K33" s="133"/>
      <c r="M33" s="102" t="str">
        <f>'[11]Link Out'!$A$26</f>
        <v>W/P - 3-18</v>
      </c>
      <c r="N33" s="102" t="str">
        <f>'[11]Link Out'!$A$27</f>
        <v>O&amp;M\[KAWC 2018 Rate Case - Contract Services Exhibit.xlsx]Exhibit</v>
      </c>
    </row>
    <row r="34" spans="1:14" x14ac:dyDescent="0.3">
      <c r="A34" s="54">
        <v>19</v>
      </c>
      <c r="C34" s="194" t="s">
        <v>27</v>
      </c>
      <c r="D34" s="30"/>
      <c r="E34" s="54"/>
      <c r="F34" s="30"/>
      <c r="G34" s="127">
        <f>'[1]Link Out Rev Req'!$E36</f>
        <v>693169</v>
      </c>
      <c r="H34" s="101"/>
      <c r="I34" s="127">
        <f>'[12]Link Out'!$E$3</f>
        <v>15701</v>
      </c>
      <c r="J34" s="127"/>
      <c r="K34" s="133"/>
      <c r="M34" s="102" t="str">
        <f>'[12]Link Out'!$A$45</f>
        <v>W/P - 3-12</v>
      </c>
      <c r="N34" s="102" t="str">
        <f>'[12]Link Out'!$A$46</f>
        <v>O&amp;M\[KAWC 2018 Rate Case - Building Maintenance &amp; Services Exhibit.xlsx]Exhibit</v>
      </c>
    </row>
    <row r="35" spans="1:14" x14ac:dyDescent="0.3">
      <c r="A35" s="54">
        <v>20</v>
      </c>
      <c r="C35" s="194" t="s">
        <v>28</v>
      </c>
      <c r="D35" s="30"/>
      <c r="E35" s="54"/>
      <c r="F35" s="30"/>
      <c r="G35" s="127">
        <f>'[1]Link Out Rev Req'!$E37</f>
        <v>250802</v>
      </c>
      <c r="H35" s="101"/>
      <c r="I35" s="127">
        <f>'[13]Link Out'!$E$3</f>
        <v>-1151</v>
      </c>
      <c r="J35" s="127"/>
      <c r="K35" s="133"/>
      <c r="M35" s="102" t="str">
        <f>'[13]Link Out'!$A$22</f>
        <v>W/P - 3-14</v>
      </c>
      <c r="N35" s="102" t="str">
        <f>'[13]Link Out'!$A$23</f>
        <v>O&amp;M\[KAWC 2018 Rate Case - Telecommunications Exhibit.xlsx]Exhibit</v>
      </c>
    </row>
    <row r="36" spans="1:14" x14ac:dyDescent="0.3">
      <c r="A36" s="54">
        <v>21</v>
      </c>
      <c r="C36" s="196" t="s">
        <v>29</v>
      </c>
      <c r="D36" s="30"/>
      <c r="E36" s="54"/>
      <c r="F36" s="30"/>
      <c r="G36" s="127">
        <f>'[1]Link Out Rev Req'!$E38</f>
        <v>29196</v>
      </c>
      <c r="H36" s="101"/>
      <c r="I36" s="127">
        <f>'[14]Link Out'!$E$3</f>
        <v>2952</v>
      </c>
      <c r="J36" s="127"/>
      <c r="K36" s="133"/>
      <c r="M36" s="102" t="str">
        <f>'[14]Link Out'!$A$21</f>
        <v>W/P - 3-15</v>
      </c>
      <c r="N36" s="102" t="str">
        <f>'[14]Link Out'!$A$22</f>
        <v>O&amp;M\[KAWC 2018 Rate Case - Postage, Printing &amp; Stationary Exhibit.xlsx]Exhibit</v>
      </c>
    </row>
    <row r="37" spans="1:14" x14ac:dyDescent="0.3">
      <c r="A37" s="54">
        <v>22</v>
      </c>
      <c r="C37" s="194" t="s">
        <v>266</v>
      </c>
      <c r="D37" s="30"/>
      <c r="E37" s="54"/>
      <c r="F37" s="30"/>
      <c r="G37" s="127">
        <f>'[1]Link Out Rev Req'!$E39</f>
        <v>285259</v>
      </c>
      <c r="H37" s="101"/>
      <c r="I37" s="127">
        <f>'[15]Link Out'!$E$3</f>
        <v>61556</v>
      </c>
      <c r="J37" s="127"/>
      <c r="K37" s="133"/>
      <c r="M37" s="102" t="str">
        <f>'[15]Link Out'!$A$28</f>
        <v>W/P - 3-16</v>
      </c>
      <c r="N37" s="102" t="str">
        <f>'[15]Link Out'!$A$29</f>
        <v>O&amp;M\[KAWC 2018 Rate Case - Office Supplies Exhibit.xlsx]Exhibit</v>
      </c>
    </row>
    <row r="38" spans="1:14" x14ac:dyDescent="0.3">
      <c r="A38" s="54">
        <v>23</v>
      </c>
      <c r="C38" s="196" t="s">
        <v>30</v>
      </c>
      <c r="D38" s="30"/>
      <c r="E38" s="54"/>
      <c r="F38" s="30"/>
      <c r="G38" s="127">
        <f>'[1]Link Out Rev Req'!$E40</f>
        <v>7988</v>
      </c>
      <c r="H38" s="101"/>
      <c r="I38" s="127">
        <f>'[16]Link Out'!$E$3</f>
        <v>-7988</v>
      </c>
      <c r="J38" s="127"/>
      <c r="K38" s="133"/>
      <c r="M38" s="102" t="str">
        <f>'[16]Link Out'!$A$22</f>
        <v>W/P - 3-17</v>
      </c>
      <c r="N38" s="102" t="str">
        <f>'[16]Link Out'!$A$23</f>
        <v>O&amp;M\[KAWC 2018 Rate Case - Advertising &amp; Marketing Exhibit.xlsx]Exhibit</v>
      </c>
    </row>
    <row r="39" spans="1:14" x14ac:dyDescent="0.3">
      <c r="A39" s="54">
        <v>24</v>
      </c>
      <c r="C39" s="196" t="s">
        <v>31</v>
      </c>
      <c r="D39" s="30"/>
      <c r="E39" s="54"/>
      <c r="F39" s="30"/>
      <c r="G39" s="127">
        <f>'[1]Link Out Rev Req'!$E41</f>
        <v>126714</v>
      </c>
      <c r="H39" s="101"/>
      <c r="I39" s="127">
        <f>'[17]Link Out'!$E$3</f>
        <v>72977</v>
      </c>
      <c r="J39" s="127"/>
      <c r="K39" s="133"/>
      <c r="M39" s="102" t="str">
        <f>'[17]Link Out'!$A$20</f>
        <v>W/P - 3-19</v>
      </c>
      <c r="N39" s="102" t="str">
        <f>'[17]Link Out'!$A$21</f>
        <v>O&amp;M\[KAWC 2018 Rate Case - Employee Related Expense Exhibit.xlsx]Exhibit</v>
      </c>
    </row>
    <row r="40" spans="1:14" x14ac:dyDescent="0.3">
      <c r="A40" s="54">
        <v>25</v>
      </c>
      <c r="C40" s="196" t="s">
        <v>32</v>
      </c>
      <c r="D40" s="30"/>
      <c r="E40" s="54"/>
      <c r="F40" s="30"/>
      <c r="G40" s="127">
        <f>'[1]Link Out Rev Req'!$E42</f>
        <v>656773.1948761422</v>
      </c>
      <c r="H40" s="101"/>
      <c r="I40" s="127">
        <f>'[18]Link Out'!$E$3</f>
        <v>192662</v>
      </c>
      <c r="J40" s="127"/>
      <c r="K40" s="133"/>
      <c r="M40" s="102" t="str">
        <f>'[18]Link Out'!$A$52</f>
        <v>W/P - 3-20</v>
      </c>
      <c r="N40" s="102" t="str">
        <f>'[18]Link Out'!$A$53</f>
        <v>O&amp;M\[KAWC 2018 Rate Case - Miscellaneous Expense Exhibit.xlsx]Exhibit</v>
      </c>
    </row>
    <row r="41" spans="1:14" x14ac:dyDescent="0.3">
      <c r="A41" s="54">
        <v>26</v>
      </c>
      <c r="C41" s="196" t="s">
        <v>18</v>
      </c>
      <c r="D41" s="30"/>
      <c r="E41" s="54"/>
      <c r="F41" s="30"/>
      <c r="G41" s="127">
        <f>'[1]Link Out Rev Req'!$E43</f>
        <v>22122</v>
      </c>
      <c r="H41" s="101"/>
      <c r="I41" s="127">
        <f>'[19]Link Out'!$E$3</f>
        <v>1280</v>
      </c>
      <c r="J41" s="127"/>
      <c r="K41" s="133"/>
      <c r="M41" s="102" t="str">
        <f>'[19]Link Out'!$A$19</f>
        <v>W/P - 3-11</v>
      </c>
      <c r="N41" s="102" t="e">
        <f>'[19]Link Out'!$A$20</f>
        <v>#VALUE!</v>
      </c>
    </row>
    <row r="42" spans="1:14" x14ac:dyDescent="0.3">
      <c r="A42" s="54">
        <v>27</v>
      </c>
      <c r="C42" s="196" t="s">
        <v>33</v>
      </c>
      <c r="D42" s="30"/>
      <c r="E42" s="54"/>
      <c r="F42" s="30"/>
      <c r="G42" s="127">
        <f>'[1]Link Out Rev Req'!$E44</f>
        <v>373594</v>
      </c>
      <c r="H42" s="101"/>
      <c r="I42" s="127">
        <f>'[20]Link Out'!$E$3</f>
        <v>50370</v>
      </c>
      <c r="J42" s="127"/>
      <c r="K42" s="133"/>
      <c r="M42" s="102" t="str">
        <f>'[20]Link Out'!$A$22</f>
        <v>W/P - 3-21</v>
      </c>
      <c r="N42" s="102" t="str">
        <f>'[20]Link Out'!$A$23</f>
        <v>O&amp;M\[KAWC 2018 Rate Case - Transportation Exhibit.xlsx]Exhibit</v>
      </c>
    </row>
    <row r="43" spans="1:14" x14ac:dyDescent="0.3">
      <c r="A43" s="54">
        <v>28</v>
      </c>
      <c r="C43" s="196" t="s">
        <v>34</v>
      </c>
      <c r="D43" s="30"/>
      <c r="E43" s="54"/>
      <c r="F43" s="30"/>
      <c r="G43" s="127">
        <f>'[1]Link Out Rev Req'!$E47</f>
        <v>859138.83800327987</v>
      </c>
      <c r="H43" s="101"/>
      <c r="I43" s="127">
        <f>'[21]Link Out'!$E$3</f>
        <v>-55046</v>
      </c>
      <c r="J43" s="127"/>
      <c r="K43" s="127">
        <f>'[3]Link Out'!$B$6</f>
        <v>182838.89504195767</v>
      </c>
      <c r="M43" s="102" t="str">
        <f>'[21]Link Out'!$A$22</f>
        <v>W/P - 3-10</v>
      </c>
      <c r="N43" s="102" t="str">
        <f>'[21]Link Out'!$A$23</f>
        <v>O&amp;M\[KAWC 2018 Rate Case - Uncollectibles Expense Exhibit.xlsx]Exhibit</v>
      </c>
    </row>
    <row r="44" spans="1:14" x14ac:dyDescent="0.3">
      <c r="A44" s="54">
        <v>29</v>
      </c>
      <c r="C44" s="196" t="s">
        <v>35</v>
      </c>
      <c r="D44" s="30"/>
      <c r="E44" s="54"/>
      <c r="F44" s="30"/>
      <c r="G44" s="127">
        <f>'[1]Link Out Rev Req'!$E48</f>
        <v>1161947</v>
      </c>
      <c r="H44" s="101"/>
      <c r="I44" s="127">
        <f>'[22]Link Out'!$E$3</f>
        <v>180101</v>
      </c>
      <c r="J44" s="127"/>
      <c r="K44" s="133"/>
      <c r="M44" s="102" t="str">
        <f>'[22]Link Out'!$A$22</f>
        <v>W/P - 3-9</v>
      </c>
      <c r="N44" s="102" t="str">
        <f>'[22]Link Out'!$A$23</f>
        <v>O&amp;M\[KAWC 2018 Rate Case - Customer Accounting-Postage Exhibit.xlsx]Exhibit</v>
      </c>
    </row>
    <row r="45" spans="1:14" x14ac:dyDescent="0.3">
      <c r="A45" s="54">
        <v>30</v>
      </c>
      <c r="C45" s="196" t="s">
        <v>16</v>
      </c>
      <c r="D45" s="30"/>
      <c r="E45" s="54"/>
      <c r="F45" s="30"/>
      <c r="G45" s="127">
        <f>'[1]Link Out Rev Req'!$E49</f>
        <v>289720</v>
      </c>
      <c r="H45" s="101"/>
      <c r="I45" s="127">
        <f>'[23]Link Out'!$E$3</f>
        <v>120466</v>
      </c>
      <c r="J45" s="127"/>
      <c r="K45" s="133"/>
      <c r="M45" s="102" t="str">
        <f>'[23]Link Out'!$A$22</f>
        <v>W/P - 3-6</v>
      </c>
      <c r="N45" s="105" t="e">
        <f>'[23]Link Out'!$A$23</f>
        <v>#VALUE!</v>
      </c>
    </row>
    <row r="46" spans="1:14" x14ac:dyDescent="0.3">
      <c r="A46" s="54">
        <v>31</v>
      </c>
      <c r="C46" s="196" t="s">
        <v>17</v>
      </c>
      <c r="D46" s="30"/>
      <c r="E46" s="54"/>
      <c r="F46" s="30"/>
      <c r="G46" s="127">
        <f>'[1]Link Out Rev Req'!$E50</f>
        <v>686069</v>
      </c>
      <c r="H46" s="101"/>
      <c r="I46" s="127">
        <f>'[24]Link Out'!$E$3</f>
        <v>81019</v>
      </c>
      <c r="J46" s="127"/>
      <c r="K46" s="133"/>
      <c r="M46" s="102" t="str">
        <f>'[24]Link Out'!$A$25</f>
        <v>W/P - 3-8</v>
      </c>
      <c r="N46" s="105" t="str">
        <f>'[24]Link Out'!$A$26</f>
        <v>O&amp;M\[KAWC 2018 Rate Case - IOTG Exhibit.xlsx]Exhibit</v>
      </c>
    </row>
    <row r="47" spans="1:14" x14ac:dyDescent="0.3">
      <c r="A47" s="54">
        <v>32</v>
      </c>
      <c r="C47" s="196" t="s">
        <v>36</v>
      </c>
      <c r="D47" s="30"/>
      <c r="E47" s="54"/>
      <c r="F47" s="30"/>
      <c r="G47" s="127">
        <f>'[1]Link Out Rev Req'!$E51</f>
        <v>1964045</v>
      </c>
      <c r="H47" s="101"/>
      <c r="I47" s="208">
        <f>'[25]Link Out'!$E$3</f>
        <v>357155</v>
      </c>
      <c r="J47" s="127"/>
      <c r="K47" s="134">
        <v>0</v>
      </c>
      <c r="M47" s="102" t="str">
        <f>'[25]Link Out'!$A$37</f>
        <v>W/P - 3-13</v>
      </c>
      <c r="N47" s="105" t="str">
        <f>'[25]Link Out'!$A$38</f>
        <v>O&amp;M\[KAWC 2018 Rate Case - Maintenance Supplies &amp; Services Exhibit.xlsx]Exhibit</v>
      </c>
    </row>
    <row r="48" spans="1:14" x14ac:dyDescent="0.3">
      <c r="A48" s="54">
        <v>33</v>
      </c>
      <c r="C48" s="197" t="s">
        <v>67</v>
      </c>
      <c r="D48" s="30"/>
      <c r="E48" s="54"/>
      <c r="F48" s="30"/>
      <c r="G48" s="135">
        <f>SUM(G23:G47)</f>
        <v>34285634</v>
      </c>
      <c r="H48" s="101"/>
      <c r="I48" s="128">
        <f>SUM(I23:I47)</f>
        <v>3520216.9872512827</v>
      </c>
      <c r="J48" s="125"/>
      <c r="K48" s="128">
        <f>SUM(K23:K47)</f>
        <v>182838.89504195767</v>
      </c>
    </row>
    <row r="49" spans="1:14" x14ac:dyDescent="0.3">
      <c r="A49" s="54">
        <v>34</v>
      </c>
      <c r="C49" s="198"/>
      <c r="D49" s="30"/>
      <c r="E49" s="54"/>
      <c r="F49" s="30"/>
      <c r="G49" s="136"/>
      <c r="H49" s="101"/>
      <c r="I49" s="137"/>
      <c r="J49" s="138"/>
      <c r="K49" s="139"/>
    </row>
    <row r="50" spans="1:14" x14ac:dyDescent="0.3">
      <c r="A50" s="54">
        <v>35</v>
      </c>
      <c r="C50" s="189" t="s">
        <v>46</v>
      </c>
      <c r="D50" s="30"/>
      <c r="E50" s="54"/>
      <c r="F50" s="30"/>
      <c r="G50" s="139"/>
      <c r="H50" s="101"/>
      <c r="I50" s="139"/>
      <c r="J50" s="127"/>
      <c r="K50" s="139"/>
    </row>
    <row r="51" spans="1:14" x14ac:dyDescent="0.3">
      <c r="A51" s="54">
        <v>36</v>
      </c>
      <c r="C51" s="194" t="s">
        <v>297</v>
      </c>
      <c r="D51" s="30"/>
      <c r="E51" s="54"/>
      <c r="F51" s="30"/>
      <c r="G51" s="127">
        <f>+'[1]Link Out Rev Req'!$E$56+'[1]Link Out Monthly BY'!$R$435</f>
        <v>16275109</v>
      </c>
      <c r="H51" s="101"/>
      <c r="I51" s="127">
        <f>'[4]Link Out'!$D$22</f>
        <v>2108294.4191174433</v>
      </c>
      <c r="J51" s="127"/>
      <c r="K51" s="127"/>
      <c r="L51" s="102"/>
      <c r="M51" s="210" t="str">
        <f>'[4]Link Out'!$C$66</f>
        <v>W/P - 4-1</v>
      </c>
      <c r="N51" s="211" t="str">
        <f>'[4]Link Out'!$B$66</f>
        <v>Rate Base\[KAWC 2018 Rate Case - Capital-Depr Exp.xlsx]Link Out</v>
      </c>
    </row>
    <row r="52" spans="1:14" x14ac:dyDescent="0.3">
      <c r="A52" s="54">
        <v>37</v>
      </c>
      <c r="C52" s="194" t="s">
        <v>116</v>
      </c>
      <c r="D52" s="30"/>
      <c r="E52" s="54"/>
      <c r="F52" s="30"/>
      <c r="G52" s="127">
        <f>+'[1]Link Out Monthly BY'!$R$428</f>
        <v>8556</v>
      </c>
      <c r="H52" s="101"/>
      <c r="I52" s="127">
        <f>'[26]Link Out'!$I$9+'[26]Link Out'!$I$14</f>
        <v>16010.75499999999</v>
      </c>
      <c r="J52" s="127"/>
      <c r="K52" s="133"/>
      <c r="M52" s="210" t="str">
        <f>'[26]Link Out'!$A$22</f>
        <v>W/P - 4-2</v>
      </c>
      <c r="N52" s="211" t="str">
        <f>'[26]Link Out'!$A$23</f>
        <v>Rate Base\[KAWC 2018 Rate Case - Amortization Expense.xlsx]Exhibit</v>
      </c>
    </row>
    <row r="53" spans="1:14" x14ac:dyDescent="0.3">
      <c r="A53" s="54">
        <v>38</v>
      </c>
      <c r="C53" s="194" t="s">
        <v>96</v>
      </c>
      <c r="D53" s="30"/>
      <c r="E53" s="54"/>
      <c r="F53" s="30"/>
      <c r="G53" s="127">
        <f>+'[1]Link Out Rev Req'!$E$57-G52</f>
        <v>267920</v>
      </c>
      <c r="H53" s="101"/>
      <c r="I53" s="127">
        <f>'[26]Link Out'!$I$8+'[26]Link Out'!$I$10+'[26]Link Out'!$I$11</f>
        <v>-4482.2600000000166</v>
      </c>
      <c r="J53" s="127"/>
      <c r="K53" s="133"/>
      <c r="M53" s="210" t="str">
        <f>'[26]Link Out'!$A$22</f>
        <v>W/P - 4-2</v>
      </c>
      <c r="N53" s="211" t="str">
        <f>'[26]Link Out'!$A$23</f>
        <v>Rate Base\[KAWC 2018 Rate Case - Amortization Expense.xlsx]Exhibit</v>
      </c>
    </row>
    <row r="54" spans="1:14" x14ac:dyDescent="0.3">
      <c r="A54" s="54">
        <v>39</v>
      </c>
      <c r="C54" s="196" t="s">
        <v>69</v>
      </c>
      <c r="D54" s="34"/>
      <c r="E54" s="54"/>
      <c r="F54" s="34"/>
      <c r="G54" s="140"/>
      <c r="H54" s="101"/>
      <c r="I54" s="127"/>
      <c r="J54" s="127"/>
      <c r="K54" s="127"/>
      <c r="L54" s="102"/>
      <c r="M54" s="102"/>
      <c r="N54" s="102"/>
    </row>
    <row r="55" spans="1:14" x14ac:dyDescent="0.3">
      <c r="A55" s="54">
        <v>40</v>
      </c>
      <c r="C55" s="199" t="s">
        <v>104</v>
      </c>
      <c r="D55" s="34"/>
      <c r="E55" s="54"/>
      <c r="F55" s="34"/>
      <c r="G55" s="127">
        <f>'[27]Link Out'!I8</f>
        <v>1059899.1223152166</v>
      </c>
      <c r="H55" s="101"/>
      <c r="I55" s="127">
        <f>'[27]Link Out'!K8</f>
        <v>-302606.32915898331</v>
      </c>
      <c r="J55" s="127"/>
      <c r="K55" s="127">
        <f>'[3]Link Out'!$B$8</f>
        <v>988939.22180916916</v>
      </c>
      <c r="M55" s="102" t="str">
        <f>'[27]Link Out'!$E$32</f>
        <v>SCHEDULE E-1.4</v>
      </c>
      <c r="N55" s="102" t="str">
        <f>'[27]Link Out'!$G$32</f>
        <v>Taxes\[KAWC 2018 Rate Case - Income Tax Exhibit.xlsx]E-1.4 State Inc Tax Forecast</v>
      </c>
    </row>
    <row r="56" spans="1:14" x14ac:dyDescent="0.3">
      <c r="A56" s="54">
        <v>41</v>
      </c>
      <c r="C56" s="199" t="s">
        <v>105</v>
      </c>
      <c r="D56" s="34"/>
      <c r="E56" s="54"/>
      <c r="F56" s="34"/>
      <c r="G56" s="127">
        <f>'[27]Link Out'!I9</f>
        <v>-69784.018978518812</v>
      </c>
      <c r="H56" s="101"/>
      <c r="I56" s="127">
        <f>'[27]Link Out'!K9</f>
        <v>-187655.19993618364</v>
      </c>
      <c r="J56" s="127"/>
      <c r="K56" s="127"/>
      <c r="M56" s="102" t="str">
        <f>'[27]Link Out'!$E$32</f>
        <v>SCHEDULE E-1.4</v>
      </c>
      <c r="N56" s="102" t="str">
        <f>'[27]Link Out'!$G$32</f>
        <v>Taxes\[KAWC 2018 Rate Case - Income Tax Exhibit.xlsx]E-1.4 State Inc Tax Forecast</v>
      </c>
    </row>
    <row r="57" spans="1:14" x14ac:dyDescent="0.3">
      <c r="A57" s="54">
        <v>42</v>
      </c>
      <c r="C57" s="196" t="s">
        <v>70</v>
      </c>
      <c r="D57" s="34"/>
      <c r="E57" s="54"/>
      <c r="F57" s="34"/>
      <c r="G57" s="124"/>
      <c r="H57" s="101"/>
      <c r="I57" s="138"/>
      <c r="J57" s="138"/>
      <c r="K57" s="127"/>
      <c r="L57" s="102"/>
      <c r="M57" s="102"/>
      <c r="N57" s="102"/>
    </row>
    <row r="58" spans="1:14" x14ac:dyDescent="0.3">
      <c r="A58" s="54">
        <v>43</v>
      </c>
      <c r="C58" s="199" t="s">
        <v>106</v>
      </c>
      <c r="D58" s="34"/>
      <c r="E58" s="54"/>
      <c r="F58" s="34"/>
      <c r="G58" s="127">
        <f>'[27]Link Out'!I11</f>
        <v>4902251.8913184591</v>
      </c>
      <c r="H58" s="101"/>
      <c r="I58" s="127">
        <f>'[27]Link Out'!K11</f>
        <v>-1295865.9936955641</v>
      </c>
      <c r="J58" s="125"/>
      <c r="K58" s="125">
        <f>'[3]Link Out'!$B$9</f>
        <v>3945874.8188896975</v>
      </c>
      <c r="M58" s="102" t="str">
        <f>'[27]Link Out'!$E$33</f>
        <v>SCHEDULE E-1.3</v>
      </c>
      <c r="N58" s="102" t="str">
        <f>'[27]Link Out'!$G$33</f>
        <v>Taxes\[KAWC 2018 Rate Case - Income Tax Exhibit.xlsx]E-1.3 Federal Inc Tax Forecast</v>
      </c>
    </row>
    <row r="59" spans="1:14" x14ac:dyDescent="0.3">
      <c r="A59" s="54">
        <v>44</v>
      </c>
      <c r="C59" s="199" t="s">
        <v>107</v>
      </c>
      <c r="D59" s="34"/>
      <c r="E59" s="54"/>
      <c r="F59" s="34"/>
      <c r="G59" s="127">
        <f>'[27]Link Out'!I12</f>
        <v>-749279.25538450456</v>
      </c>
      <c r="H59" s="101"/>
      <c r="I59" s="127">
        <f>'[27]Link Out'!K12</f>
        <v>-653584.9746278997</v>
      </c>
      <c r="J59" s="127"/>
      <c r="K59" s="127"/>
      <c r="M59" s="102" t="str">
        <f>'[27]Link Out'!$E$33</f>
        <v>SCHEDULE E-1.3</v>
      </c>
      <c r="N59" s="102" t="str">
        <f>'[27]Link Out'!$G$33</f>
        <v>Taxes\[KAWC 2018 Rate Case - Income Tax Exhibit.xlsx]E-1.3 Federal Inc Tax Forecast</v>
      </c>
    </row>
    <row r="60" spans="1:14" x14ac:dyDescent="0.3">
      <c r="A60" s="54">
        <v>45</v>
      </c>
      <c r="C60" s="196" t="s">
        <v>101</v>
      </c>
      <c r="D60" s="34"/>
      <c r="E60" s="54"/>
      <c r="F60" s="34"/>
      <c r="G60" s="127">
        <f>'[27]Link Out'!$I$14</f>
        <v>-78492</v>
      </c>
      <c r="H60" s="101"/>
      <c r="I60" s="127">
        <f>'[27]Link Out'!$K$14</f>
        <v>0</v>
      </c>
      <c r="J60" s="125"/>
      <c r="K60" s="125"/>
      <c r="M60" s="102" t="str">
        <f>'[27]Link Out'!$E$33</f>
        <v>SCHEDULE E-1.3</v>
      </c>
      <c r="N60" s="102" t="str">
        <f>'[27]Link Out'!$G$33</f>
        <v>Taxes\[KAWC 2018 Rate Case - Income Tax Exhibit.xlsx]E-1.3 Federal Inc Tax Forecast</v>
      </c>
    </row>
    <row r="61" spans="1:14" x14ac:dyDescent="0.3">
      <c r="A61" s="54">
        <v>46</v>
      </c>
      <c r="C61" s="196" t="s">
        <v>66</v>
      </c>
      <c r="D61" s="34"/>
      <c r="E61" s="54"/>
      <c r="F61" s="34"/>
      <c r="G61" s="127">
        <f>+'[1]Link Out Rev Req'!$E$66</f>
        <v>7362427</v>
      </c>
      <c r="H61" s="101"/>
      <c r="I61" s="132">
        <f>SUM(K478:K488)</f>
        <v>459786</v>
      </c>
      <c r="J61" s="132"/>
      <c r="K61" s="132">
        <f>'[3]Link Out'!$B$7</f>
        <v>40002.777713552146</v>
      </c>
      <c r="M61" s="102" t="str">
        <f>'[28]Link Out'!$A$24</f>
        <v>W/P - 5-1</v>
      </c>
      <c r="N61" s="102" t="str">
        <f>'[28]Link Out'!$A$25</f>
        <v>O&amp;M\[KAWC 2018 Rate Case - Property Tax Exhibit.xlsx]Exhibit</v>
      </c>
    </row>
    <row r="62" spans="1:14" x14ac:dyDescent="0.3">
      <c r="A62" s="54">
        <v>47</v>
      </c>
      <c r="C62" s="197" t="s">
        <v>87</v>
      </c>
      <c r="G62" s="135">
        <f>SUM(G51:G61)</f>
        <v>28978607.739270654</v>
      </c>
      <c r="H62" s="101"/>
      <c r="I62" s="135">
        <f>SUM(I51:I61)</f>
        <v>139896.41669881227</v>
      </c>
      <c r="J62" s="132"/>
      <c r="K62" s="135">
        <f>SUM(K51:K61)</f>
        <v>4974816.8184124185</v>
      </c>
      <c r="M62" s="96" t="str">
        <f>'[29]Link Out'!$A$22</f>
        <v>W/P - 5-2</v>
      </c>
      <c r="N62" s="96" t="str">
        <f>'[29]Link Out'!$A$23</f>
        <v>O&amp;M\[KAWC 2018 Rate Case - PSC Fees Exhibit.xlsx]Exhibit</v>
      </c>
    </row>
    <row r="63" spans="1:14" x14ac:dyDescent="0.3">
      <c r="A63" s="54">
        <v>48</v>
      </c>
      <c r="C63" s="200"/>
      <c r="G63" s="101"/>
      <c r="H63" s="101"/>
      <c r="I63" s="129"/>
      <c r="J63" s="132"/>
      <c r="K63" s="129"/>
      <c r="M63" s="96" t="str">
        <f>'[9]Link Out'!$O$7</f>
        <v>W/P - 5-3</v>
      </c>
      <c r="N63" s="96" t="str">
        <f>'[9]Link Out'!$P$7</f>
        <v>O&amp;M\[KAWC 2018 Rate Case - Labor and Labor Related Exhibit.xlsx]Payroll Tax Exhibit</v>
      </c>
    </row>
    <row r="64" spans="1:14" x14ac:dyDescent="0.3">
      <c r="A64" s="54">
        <v>49</v>
      </c>
      <c r="C64" s="197" t="s">
        <v>88</v>
      </c>
      <c r="G64" s="101">
        <f>G48+G62</f>
        <v>63264241.739270657</v>
      </c>
      <c r="H64" s="101"/>
      <c r="I64" s="101">
        <f>I48+I62</f>
        <v>3660113.4039500952</v>
      </c>
      <c r="J64" s="141"/>
      <c r="K64" s="101">
        <f>K48+K62</f>
        <v>5157655.713454376</v>
      </c>
      <c r="M64" s="96" t="str">
        <f>'[30]Link Out'!$A$22</f>
        <v>W/P - 5-4</v>
      </c>
      <c r="N64" s="96" t="str">
        <f>'[30]Link Out'!$A$23</f>
        <v>O&amp;M\[KAWC 2018 Rate Case - Taxes &amp; Licenses Exhibit.xlsx]Exhibit</v>
      </c>
    </row>
    <row r="65" spans="1:18" x14ac:dyDescent="0.3">
      <c r="A65" s="54">
        <v>50</v>
      </c>
      <c r="C65" s="200"/>
      <c r="G65" s="101"/>
      <c r="H65" s="101"/>
      <c r="I65" s="142"/>
      <c r="J65" s="143"/>
      <c r="K65" s="142"/>
    </row>
    <row r="66" spans="1:18" x14ac:dyDescent="0.3">
      <c r="A66" s="54">
        <v>51</v>
      </c>
      <c r="C66" s="189" t="s">
        <v>72</v>
      </c>
      <c r="G66" s="101">
        <f>G20-G64</f>
        <v>28643745.260729343</v>
      </c>
      <c r="H66" s="101"/>
      <c r="I66" s="101">
        <f>I20-I64</f>
        <v>-7051934.4039500952</v>
      </c>
      <c r="J66" s="132"/>
      <c r="K66" s="101">
        <f>K20-K64</f>
        <v>14844005.000085346</v>
      </c>
    </row>
    <row r="67" spans="1:18" x14ac:dyDescent="0.3">
      <c r="A67" s="144"/>
      <c r="C67" s="200"/>
      <c r="I67" s="93"/>
      <c r="J67" s="145"/>
      <c r="K67" s="93"/>
    </row>
    <row r="68" spans="1:18" x14ac:dyDescent="0.3">
      <c r="A68" s="146" t="s">
        <v>108</v>
      </c>
      <c r="B68" s="147"/>
      <c r="C68" s="201"/>
      <c r="D68" s="147"/>
      <c r="E68" s="147"/>
      <c r="F68" s="99"/>
      <c r="G68" s="107"/>
      <c r="H68" s="107"/>
      <c r="I68" s="107"/>
      <c r="J68" s="99"/>
      <c r="K68" s="148"/>
      <c r="L68" s="145"/>
      <c r="M68" s="149"/>
    </row>
    <row r="69" spans="1:18" x14ac:dyDescent="0.3">
      <c r="A69" s="37"/>
      <c r="B69" s="37"/>
      <c r="C69" s="202"/>
      <c r="D69" s="37"/>
      <c r="E69" s="37"/>
      <c r="F69" s="12" t="s">
        <v>81</v>
      </c>
      <c r="G69" s="108"/>
      <c r="H69" s="12" t="s">
        <v>134</v>
      </c>
      <c r="I69" s="9" t="s">
        <v>84</v>
      </c>
      <c r="J69" s="96"/>
      <c r="K69" s="149" t="s">
        <v>82</v>
      </c>
      <c r="L69" s="150" t="s">
        <v>76</v>
      </c>
      <c r="M69" s="151" t="s">
        <v>119</v>
      </c>
      <c r="N69" s="151" t="s">
        <v>119</v>
      </c>
      <c r="O69" s="151" t="s">
        <v>119</v>
      </c>
      <c r="P69" s="152" t="s">
        <v>119</v>
      </c>
      <c r="R69" s="153" t="s">
        <v>123</v>
      </c>
    </row>
    <row r="70" spans="1:18" x14ac:dyDescent="0.3">
      <c r="A70" s="154" t="s">
        <v>292</v>
      </c>
      <c r="B70" s="154" t="s">
        <v>293</v>
      </c>
      <c r="C70" s="203" t="s">
        <v>76</v>
      </c>
      <c r="D70" s="154" t="s">
        <v>294</v>
      </c>
      <c r="E70" s="154" t="s">
        <v>78</v>
      </c>
      <c r="F70" s="47" t="s">
        <v>295</v>
      </c>
      <c r="G70" s="47" t="s">
        <v>117</v>
      </c>
      <c r="H70" s="37" t="s">
        <v>135</v>
      </c>
      <c r="I70" s="47" t="s">
        <v>7</v>
      </c>
      <c r="J70" s="69"/>
      <c r="K70" s="47" t="s">
        <v>7</v>
      </c>
      <c r="L70" s="155" t="s">
        <v>118</v>
      </c>
      <c r="M70" s="47" t="s">
        <v>120</v>
      </c>
      <c r="N70" s="47" t="s">
        <v>121</v>
      </c>
      <c r="O70" s="47" t="s">
        <v>122</v>
      </c>
      <c r="P70" s="156" t="s">
        <v>136</v>
      </c>
      <c r="R70" s="157" t="s">
        <v>43</v>
      </c>
    </row>
    <row r="71" spans="1:18" x14ac:dyDescent="0.3">
      <c r="A71" s="144" t="s">
        <v>299</v>
      </c>
      <c r="B71" s="144" t="s">
        <v>300</v>
      </c>
      <c r="C71" s="204">
        <v>40111000</v>
      </c>
      <c r="D71" s="144" t="s">
        <v>301</v>
      </c>
      <c r="E71" s="144" t="s">
        <v>302</v>
      </c>
      <c r="F71" s="185">
        <f>+'[1]Link Out Monthly BY'!$R$7</f>
        <v>-49744539</v>
      </c>
      <c r="G71" s="109"/>
      <c r="H71" s="109"/>
      <c r="I71" s="109">
        <f>F71+K71</f>
        <v>-47551194</v>
      </c>
      <c r="J71" s="109"/>
      <c r="K71" s="159">
        <f>'[2]Link Out'!G18-K72-K73</f>
        <v>2193345</v>
      </c>
      <c r="L71" s="76"/>
      <c r="M71" s="78"/>
    </row>
    <row r="72" spans="1:18" x14ac:dyDescent="0.3">
      <c r="A72" s="144" t="s">
        <v>299</v>
      </c>
      <c r="B72" s="144" t="s">
        <v>300</v>
      </c>
      <c r="C72" s="204">
        <v>40111100</v>
      </c>
      <c r="D72" s="144" t="s">
        <v>303</v>
      </c>
      <c r="E72" s="144" t="s">
        <v>302</v>
      </c>
      <c r="F72" s="224">
        <f>+'[1]Link Out Monthly BY'!$R$8</f>
        <v>518</v>
      </c>
      <c r="G72" s="110"/>
      <c r="H72" s="110"/>
      <c r="I72" s="110">
        <f t="shared" ref="I72:I92" si="1">F72+K72</f>
        <v>0</v>
      </c>
      <c r="J72" s="110"/>
      <c r="K72" s="468">
        <f>-F72</f>
        <v>-518</v>
      </c>
      <c r="L72" s="76"/>
      <c r="M72" s="78"/>
    </row>
    <row r="73" spans="1:18" x14ac:dyDescent="0.3">
      <c r="A73" s="144" t="s">
        <v>299</v>
      </c>
      <c r="B73" s="144" t="s">
        <v>300</v>
      </c>
      <c r="C73" s="431">
        <v>40111200</v>
      </c>
      <c r="D73" s="430" t="s">
        <v>941</v>
      </c>
      <c r="E73" s="429" t="s">
        <v>302</v>
      </c>
      <c r="F73" s="224">
        <f>+'[1]Link Out Monthly BY'!$R$9</f>
        <v>456</v>
      </c>
      <c r="G73" s="110"/>
      <c r="H73" s="110"/>
      <c r="I73" s="110">
        <f t="shared" ref="I73" si="2">F73+K73</f>
        <v>0</v>
      </c>
      <c r="J73" s="110"/>
      <c r="K73" s="468">
        <f>-F73</f>
        <v>-456</v>
      </c>
      <c r="L73" s="76"/>
      <c r="M73" s="78"/>
    </row>
    <row r="74" spans="1:18" x14ac:dyDescent="0.3">
      <c r="A74" s="144" t="s">
        <v>299</v>
      </c>
      <c r="B74" s="144" t="s">
        <v>300</v>
      </c>
      <c r="C74" s="204">
        <v>40112000</v>
      </c>
      <c r="D74" s="144" t="s">
        <v>304</v>
      </c>
      <c r="E74" s="144" t="s">
        <v>302</v>
      </c>
      <c r="F74" s="185">
        <f>+'[1]Link Out Monthly BY'!$R$10</f>
        <v>-416113</v>
      </c>
      <c r="G74" s="109"/>
      <c r="H74" s="109"/>
      <c r="I74" s="109">
        <f t="shared" si="1"/>
        <v>0</v>
      </c>
      <c r="J74" s="109"/>
      <c r="K74" s="159">
        <f>'[2]Link Out'!G19</f>
        <v>416113</v>
      </c>
      <c r="L74" s="76"/>
      <c r="M74" s="78"/>
    </row>
    <row r="75" spans="1:18" x14ac:dyDescent="0.3">
      <c r="A75" s="144" t="s">
        <v>305</v>
      </c>
      <c r="B75" s="144" t="s">
        <v>306</v>
      </c>
      <c r="C75" s="204">
        <v>40121000</v>
      </c>
      <c r="D75" s="144" t="s">
        <v>307</v>
      </c>
      <c r="E75" s="144" t="s">
        <v>308</v>
      </c>
      <c r="F75" s="185">
        <f>+'[1]Link Out Monthly BY'!$R$12</f>
        <v>-22628762</v>
      </c>
      <c r="G75" s="109"/>
      <c r="H75" s="109"/>
      <c r="I75" s="109">
        <f t="shared" si="1"/>
        <v>-21663948</v>
      </c>
      <c r="J75" s="109"/>
      <c r="K75" s="159">
        <f>'[2]Link Out'!G20</f>
        <v>964814</v>
      </c>
      <c r="L75" s="76"/>
      <c r="M75" s="78"/>
    </row>
    <row r="76" spans="1:18" x14ac:dyDescent="0.3">
      <c r="A76" s="144" t="s">
        <v>305</v>
      </c>
      <c r="B76" s="144" t="s">
        <v>306</v>
      </c>
      <c r="C76" s="204">
        <v>40122000</v>
      </c>
      <c r="D76" s="144" t="s">
        <v>309</v>
      </c>
      <c r="E76" s="144" t="s">
        <v>308</v>
      </c>
      <c r="F76" s="185">
        <f>+'[1]Link Out Monthly BY'!$R$13</f>
        <v>-427146</v>
      </c>
      <c r="G76" s="109"/>
      <c r="H76" s="109"/>
      <c r="I76" s="109">
        <f t="shared" si="1"/>
        <v>0</v>
      </c>
      <c r="J76" s="109"/>
      <c r="K76" s="159">
        <f>'[2]Link Out'!G21</f>
        <v>427146</v>
      </c>
      <c r="L76" s="82"/>
      <c r="M76" s="78"/>
    </row>
    <row r="77" spans="1:18" x14ac:dyDescent="0.3">
      <c r="A77" s="144" t="s">
        <v>310</v>
      </c>
      <c r="B77" s="144" t="s">
        <v>311</v>
      </c>
      <c r="C77" s="204">
        <v>40131000</v>
      </c>
      <c r="D77" s="144" t="s">
        <v>312</v>
      </c>
      <c r="E77" s="144" t="s">
        <v>313</v>
      </c>
      <c r="F77" s="185">
        <f>+'[1]Link Out Monthly BY'!$R$15</f>
        <v>-2813213</v>
      </c>
      <c r="G77" s="109"/>
      <c r="H77" s="109"/>
      <c r="I77" s="109">
        <f t="shared" si="1"/>
        <v>-2515892</v>
      </c>
      <c r="J77" s="109"/>
      <c r="K77" s="159">
        <f>'[2]Link Out'!G22</f>
        <v>297321</v>
      </c>
      <c r="L77" s="91"/>
      <c r="M77" s="78"/>
    </row>
    <row r="78" spans="1:18" x14ac:dyDescent="0.3">
      <c r="A78" s="144" t="s">
        <v>310</v>
      </c>
      <c r="B78" s="144" t="s">
        <v>311</v>
      </c>
      <c r="C78" s="204">
        <v>40132000</v>
      </c>
      <c r="D78" s="144" t="s">
        <v>314</v>
      </c>
      <c r="E78" s="144" t="s">
        <v>313</v>
      </c>
      <c r="F78" s="185">
        <f>+'[1]Link Out Monthly BY'!$R$16</f>
        <v>-28117</v>
      </c>
      <c r="G78" s="109"/>
      <c r="H78" s="109"/>
      <c r="I78" s="109">
        <f t="shared" si="1"/>
        <v>0</v>
      </c>
      <c r="J78" s="109"/>
      <c r="K78" s="159">
        <f>'[2]Link Out'!G23</f>
        <v>28117</v>
      </c>
      <c r="L78" s="91"/>
      <c r="M78" s="78"/>
    </row>
    <row r="79" spans="1:18" x14ac:dyDescent="0.3">
      <c r="A79" s="144" t="s">
        <v>315</v>
      </c>
      <c r="B79" s="144" t="s">
        <v>316</v>
      </c>
      <c r="C79" s="204">
        <v>40141000</v>
      </c>
      <c r="D79" s="144" t="s">
        <v>317</v>
      </c>
      <c r="E79" s="144" t="s">
        <v>318</v>
      </c>
      <c r="F79" s="185">
        <f>+'[1]Link Out Monthly BY'!$R$18</f>
        <v>-3807205</v>
      </c>
      <c r="G79" s="109"/>
      <c r="H79" s="109"/>
      <c r="I79" s="109">
        <f t="shared" si="1"/>
        <v>-3611110</v>
      </c>
      <c r="J79" s="109"/>
      <c r="K79" s="159">
        <f>'[2]Link Out'!G24</f>
        <v>196095</v>
      </c>
      <c r="L79" s="91"/>
      <c r="M79" s="78"/>
    </row>
    <row r="80" spans="1:18" x14ac:dyDescent="0.3">
      <c r="A80" s="144" t="s">
        <v>315</v>
      </c>
      <c r="B80" s="144" t="s">
        <v>316</v>
      </c>
      <c r="C80" s="431">
        <v>40142000</v>
      </c>
      <c r="D80" s="430" t="s">
        <v>942</v>
      </c>
      <c r="E80" s="429" t="s">
        <v>318</v>
      </c>
      <c r="F80" s="185">
        <f>+'[1]Link Out Monthly BY'!$R$19</f>
        <v>6</v>
      </c>
      <c r="G80" s="109"/>
      <c r="H80" s="109"/>
      <c r="I80" s="109">
        <f t="shared" si="1"/>
        <v>0</v>
      </c>
      <c r="J80" s="109"/>
      <c r="K80" s="159">
        <f>'[2]Link Out'!G25</f>
        <v>-6</v>
      </c>
      <c r="L80" s="91"/>
      <c r="M80" s="78"/>
    </row>
    <row r="81" spans="1:13" x14ac:dyDescent="0.3">
      <c r="A81" s="144" t="s">
        <v>319</v>
      </c>
      <c r="B81" s="144" t="s">
        <v>320</v>
      </c>
      <c r="C81" s="204">
        <v>40145000</v>
      </c>
      <c r="D81" s="144" t="s">
        <v>321</v>
      </c>
      <c r="E81" s="144" t="s">
        <v>322</v>
      </c>
      <c r="F81" s="185">
        <f>+'[1]Link Out Monthly BY'!$R$21</f>
        <v>-2801452</v>
      </c>
      <c r="G81" s="109"/>
      <c r="H81" s="109"/>
      <c r="I81" s="109">
        <f t="shared" si="1"/>
        <v>-2664721</v>
      </c>
      <c r="J81" s="109"/>
      <c r="K81" s="159">
        <f>'[2]Link Out'!G26</f>
        <v>136731</v>
      </c>
      <c r="L81" s="91"/>
      <c r="M81" s="78"/>
    </row>
    <row r="82" spans="1:13" x14ac:dyDescent="0.3">
      <c r="A82" s="144" t="s">
        <v>319</v>
      </c>
      <c r="B82" s="144" t="s">
        <v>320</v>
      </c>
      <c r="C82" s="204">
        <v>40146000</v>
      </c>
      <c r="D82" s="144" t="s">
        <v>323</v>
      </c>
      <c r="E82" s="144" t="s">
        <v>322</v>
      </c>
      <c r="F82" s="185">
        <f>+'[1]Link Out Monthly BY'!$R$23</f>
        <v>-11165</v>
      </c>
      <c r="G82" s="109"/>
      <c r="H82" s="109"/>
      <c r="I82" s="109">
        <f t="shared" si="1"/>
        <v>0</v>
      </c>
      <c r="J82" s="109"/>
      <c r="K82" s="159">
        <f>'[2]Link Out'!G27</f>
        <v>11165</v>
      </c>
      <c r="L82" s="91"/>
      <c r="M82" s="78"/>
    </row>
    <row r="83" spans="1:13" x14ac:dyDescent="0.3">
      <c r="A83" s="144" t="s">
        <v>324</v>
      </c>
      <c r="B83" s="144" t="s">
        <v>325</v>
      </c>
      <c r="C83" s="204">
        <v>40151000</v>
      </c>
      <c r="D83" s="144" t="s">
        <v>326</v>
      </c>
      <c r="E83" s="144" t="s">
        <v>327</v>
      </c>
      <c r="F83" s="185">
        <f>+'[1]Link Out Monthly BY'!$R$25</f>
        <v>-5785621</v>
      </c>
      <c r="G83" s="109"/>
      <c r="H83" s="109"/>
      <c r="I83" s="109">
        <f t="shared" si="1"/>
        <v>-5703375</v>
      </c>
      <c r="J83" s="109"/>
      <c r="K83" s="159">
        <f>'[2]Link Out'!G28</f>
        <v>82246</v>
      </c>
      <c r="L83" s="91"/>
      <c r="M83" s="78"/>
    </row>
    <row r="84" spans="1:13" x14ac:dyDescent="0.3">
      <c r="A84" s="144" t="s">
        <v>324</v>
      </c>
      <c r="B84" s="144" t="s">
        <v>325</v>
      </c>
      <c r="C84" s="204">
        <v>40152000</v>
      </c>
      <c r="D84" s="144" t="s">
        <v>328</v>
      </c>
      <c r="E84" s="144" t="s">
        <v>327</v>
      </c>
      <c r="F84" s="185">
        <f>+'[1]Link Out Monthly BY'!$R$26</f>
        <v>-271611</v>
      </c>
      <c r="G84" s="109"/>
      <c r="H84" s="109"/>
      <c r="I84" s="109">
        <f t="shared" si="1"/>
        <v>0</v>
      </c>
      <c r="J84" s="109"/>
      <c r="K84" s="159">
        <f>'[2]Link Out'!G29</f>
        <v>271611</v>
      </c>
      <c r="L84" s="91"/>
      <c r="M84" s="78"/>
    </row>
    <row r="85" spans="1:13" x14ac:dyDescent="0.3">
      <c r="A85" s="144" t="s">
        <v>329</v>
      </c>
      <c r="B85" s="144" t="s">
        <v>330</v>
      </c>
      <c r="C85" s="204">
        <v>40161000</v>
      </c>
      <c r="D85" s="144" t="s">
        <v>331</v>
      </c>
      <c r="E85" s="144" t="s">
        <v>332</v>
      </c>
      <c r="F85" s="224">
        <f>+'[1]Link Out Monthly BY'!$R$28</f>
        <v>-1882705</v>
      </c>
      <c r="G85" s="110"/>
      <c r="H85" s="110"/>
      <c r="I85" s="110">
        <f t="shared" si="1"/>
        <v>-1711090</v>
      </c>
      <c r="J85" s="110"/>
      <c r="K85" s="468">
        <f>'[2]Link Out'!G30-K86</f>
        <v>171615</v>
      </c>
      <c r="L85" s="91"/>
      <c r="M85" s="78"/>
    </row>
    <row r="86" spans="1:13" x14ac:dyDescent="0.3">
      <c r="A86" s="144" t="s">
        <v>329</v>
      </c>
      <c r="B86" s="144" t="s">
        <v>330</v>
      </c>
      <c r="C86" s="204">
        <v>40161050</v>
      </c>
      <c r="D86" s="144" t="s">
        <v>333</v>
      </c>
      <c r="E86" s="144" t="s">
        <v>334</v>
      </c>
      <c r="F86" s="224">
        <f>+'[1]Link Out Monthly BY'!$R$29</f>
        <v>-15096</v>
      </c>
      <c r="G86" s="110"/>
      <c r="H86" s="110"/>
      <c r="I86" s="110">
        <f t="shared" si="1"/>
        <v>0</v>
      </c>
      <c r="J86" s="110"/>
      <c r="K86" s="468">
        <f>-F86</f>
        <v>15096</v>
      </c>
      <c r="L86" s="91"/>
      <c r="M86" s="78"/>
    </row>
    <row r="87" spans="1:13" x14ac:dyDescent="0.3">
      <c r="A87" s="144" t="s">
        <v>329</v>
      </c>
      <c r="B87" s="144" t="s">
        <v>330</v>
      </c>
      <c r="C87" s="204">
        <v>40162000</v>
      </c>
      <c r="D87" s="144" t="s">
        <v>335</v>
      </c>
      <c r="E87" s="144" t="s">
        <v>332</v>
      </c>
      <c r="F87" s="224">
        <f>+'[1]Link Out Monthly BY'!$R$30</f>
        <v>-39606</v>
      </c>
      <c r="G87" s="110"/>
      <c r="H87" s="110"/>
      <c r="I87" s="110">
        <f t="shared" si="1"/>
        <v>0</v>
      </c>
      <c r="J87" s="110"/>
      <c r="K87" s="468">
        <f>'[2]Link Out'!G32</f>
        <v>39606</v>
      </c>
      <c r="L87" s="91"/>
      <c r="M87" s="78"/>
    </row>
    <row r="88" spans="1:13" x14ac:dyDescent="0.3">
      <c r="A88" s="144" t="s">
        <v>336</v>
      </c>
      <c r="B88" s="144" t="s">
        <v>337</v>
      </c>
      <c r="C88" s="204">
        <v>40171000</v>
      </c>
      <c r="D88" s="144" t="s">
        <v>338</v>
      </c>
      <c r="E88" s="144" t="s">
        <v>339</v>
      </c>
      <c r="F88" s="224">
        <f>+'[1]Link Out Monthly BY'!$R$32</f>
        <v>-80697</v>
      </c>
      <c r="G88" s="110"/>
      <c r="H88" s="110"/>
      <c r="I88" s="110">
        <f t="shared" si="1"/>
        <v>-1423862</v>
      </c>
      <c r="J88" s="110"/>
      <c r="K88" s="468">
        <f>'[2]Link Out'!G33-K89-K91</f>
        <v>-1343165</v>
      </c>
      <c r="L88" s="91"/>
      <c r="M88" s="78"/>
    </row>
    <row r="89" spans="1:13" x14ac:dyDescent="0.3">
      <c r="A89" s="144" t="s">
        <v>336</v>
      </c>
      <c r="B89" s="144" t="s">
        <v>337</v>
      </c>
      <c r="C89" s="432">
        <v>40171300</v>
      </c>
      <c r="D89" s="430" t="s">
        <v>943</v>
      </c>
      <c r="E89" s="96" t="s">
        <v>339</v>
      </c>
      <c r="F89" s="224">
        <f>+'[1]Link Out Monthly BY'!$R$33</f>
        <v>-150</v>
      </c>
      <c r="G89" s="110"/>
      <c r="H89" s="110"/>
      <c r="I89" s="110"/>
      <c r="J89" s="110"/>
      <c r="K89" s="468">
        <f>-F89</f>
        <v>150</v>
      </c>
      <c r="L89" s="91"/>
      <c r="M89" s="78"/>
    </row>
    <row r="90" spans="1:13" x14ac:dyDescent="0.3">
      <c r="A90" s="144" t="s">
        <v>336</v>
      </c>
      <c r="B90" s="144" t="s">
        <v>337</v>
      </c>
      <c r="C90" s="204">
        <v>40172000</v>
      </c>
      <c r="D90" s="144" t="s">
        <v>340</v>
      </c>
      <c r="E90" s="144" t="s">
        <v>339</v>
      </c>
      <c r="F90" s="224">
        <f>+'[1]Link Out Monthly BY'!$R$34</f>
        <v>1430</v>
      </c>
      <c r="G90" s="110"/>
      <c r="H90" s="110"/>
      <c r="I90" s="110">
        <f t="shared" si="1"/>
        <v>0</v>
      </c>
      <c r="J90" s="110"/>
      <c r="K90" s="468">
        <f>'[2]Link Out'!G34</f>
        <v>-1430</v>
      </c>
      <c r="L90" s="91"/>
      <c r="M90" s="78"/>
    </row>
    <row r="91" spans="1:13" x14ac:dyDescent="0.3">
      <c r="A91" s="144" t="s">
        <v>336</v>
      </c>
      <c r="B91" s="144" t="s">
        <v>337</v>
      </c>
      <c r="C91" s="433">
        <v>40180100</v>
      </c>
      <c r="D91" s="430" t="s">
        <v>944</v>
      </c>
      <c r="E91" t="s">
        <v>361</v>
      </c>
      <c r="F91" s="224">
        <f>+'[1]Link Out Monthly BY'!$R$35</f>
        <v>-15</v>
      </c>
      <c r="G91" s="110"/>
      <c r="H91" s="110"/>
      <c r="I91" s="110"/>
      <c r="J91" s="110"/>
      <c r="K91" s="468">
        <f>-F91</f>
        <v>15</v>
      </c>
      <c r="L91" s="91"/>
      <c r="M91" s="78"/>
    </row>
    <row r="92" spans="1:13" x14ac:dyDescent="0.3">
      <c r="A92" s="144" t="s">
        <v>336</v>
      </c>
      <c r="B92" s="144" t="s">
        <v>337</v>
      </c>
      <c r="C92" s="204">
        <v>40189900</v>
      </c>
      <c r="D92" s="144" t="s">
        <v>296</v>
      </c>
      <c r="E92" s="144" t="s">
        <v>339</v>
      </c>
      <c r="F92" s="224">
        <f>+'[1]Link Out Monthly BY'!$R$36</f>
        <v>1363581</v>
      </c>
      <c r="G92" s="110"/>
      <c r="H92" s="110"/>
      <c r="I92" s="110">
        <f t="shared" si="1"/>
        <v>1363581</v>
      </c>
      <c r="J92" s="110"/>
      <c r="K92" s="161">
        <f>'[2]Link Out'!G49</f>
        <v>0</v>
      </c>
      <c r="L92" s="91"/>
      <c r="M92" s="78"/>
    </row>
    <row r="93" spans="1:13" x14ac:dyDescent="0.3">
      <c r="A93" s="69" t="s">
        <v>262</v>
      </c>
      <c r="B93" s="144"/>
      <c r="C93" s="204"/>
      <c r="D93" s="144"/>
      <c r="E93" s="144"/>
      <c r="F93" s="213">
        <f>SUM(F71:F92)</f>
        <v>-89387222</v>
      </c>
      <c r="G93" s="109"/>
      <c r="H93" s="109"/>
      <c r="I93" s="213">
        <f>SUM(I71:I92)</f>
        <v>-85481611</v>
      </c>
      <c r="J93" s="109"/>
      <c r="K93" s="213">
        <f>SUM(K71:K92)</f>
        <v>3905611</v>
      </c>
      <c r="L93" s="91"/>
      <c r="M93" s="78"/>
    </row>
    <row r="94" spans="1:13" x14ac:dyDescent="0.3">
      <c r="A94" s="144" t="s">
        <v>341</v>
      </c>
      <c r="B94" s="144" t="s">
        <v>342</v>
      </c>
      <c r="C94" s="204">
        <v>40211000</v>
      </c>
      <c r="D94" s="144" t="s">
        <v>343</v>
      </c>
      <c r="E94" s="144" t="s">
        <v>344</v>
      </c>
      <c r="F94" s="185"/>
      <c r="G94" s="109"/>
      <c r="H94" s="109"/>
      <c r="I94" s="109"/>
      <c r="J94" s="109"/>
      <c r="K94" s="160"/>
      <c r="L94" s="91"/>
      <c r="M94" s="78"/>
    </row>
    <row r="95" spans="1:13" x14ac:dyDescent="0.3">
      <c r="A95" s="144" t="s">
        <v>341</v>
      </c>
      <c r="B95" s="144" t="s">
        <v>342</v>
      </c>
      <c r="C95" s="204">
        <v>40212000</v>
      </c>
      <c r="D95" s="144" t="s">
        <v>345</v>
      </c>
      <c r="E95" s="144" t="s">
        <v>344</v>
      </c>
      <c r="F95" s="185"/>
      <c r="G95" s="109"/>
      <c r="H95" s="109"/>
      <c r="I95" s="109"/>
      <c r="J95" s="109"/>
      <c r="K95" s="160"/>
      <c r="L95" s="91"/>
      <c r="M95" s="78"/>
    </row>
    <row r="96" spans="1:13" x14ac:dyDescent="0.3">
      <c r="A96" s="144" t="s">
        <v>341</v>
      </c>
      <c r="B96" s="144" t="s">
        <v>342</v>
      </c>
      <c r="C96" s="204">
        <v>40221000</v>
      </c>
      <c r="D96" s="144" t="s">
        <v>346</v>
      </c>
      <c r="E96" s="144" t="s">
        <v>347</v>
      </c>
      <c r="F96" s="185"/>
      <c r="G96" s="109"/>
      <c r="H96" s="109"/>
      <c r="I96" s="109"/>
      <c r="J96" s="109"/>
      <c r="K96" s="160"/>
      <c r="L96" s="91"/>
      <c r="M96" s="78"/>
    </row>
    <row r="97" spans="1:13" x14ac:dyDescent="0.3">
      <c r="A97" s="144" t="s">
        <v>341</v>
      </c>
      <c r="B97" s="144" t="s">
        <v>342</v>
      </c>
      <c r="C97" s="204">
        <v>40222000</v>
      </c>
      <c r="D97" s="144" t="s">
        <v>348</v>
      </c>
      <c r="E97" s="144" t="s">
        <v>347</v>
      </c>
      <c r="F97" s="185"/>
      <c r="G97" s="109"/>
      <c r="H97" s="109"/>
      <c r="I97" s="109"/>
      <c r="J97" s="109"/>
      <c r="K97" s="160"/>
      <c r="L97" s="91"/>
      <c r="M97" s="78"/>
    </row>
    <row r="98" spans="1:13" x14ac:dyDescent="0.3">
      <c r="A98" s="144" t="s">
        <v>341</v>
      </c>
      <c r="B98" s="144" t="s">
        <v>342</v>
      </c>
      <c r="C98" s="204">
        <v>40231000</v>
      </c>
      <c r="D98" s="144" t="s">
        <v>349</v>
      </c>
      <c r="E98" s="144" t="s">
        <v>350</v>
      </c>
      <c r="F98" s="185"/>
      <c r="G98" s="109"/>
      <c r="H98" s="109"/>
      <c r="I98" s="109"/>
      <c r="J98" s="109"/>
      <c r="K98" s="160"/>
      <c r="L98" s="91"/>
      <c r="M98" s="78"/>
    </row>
    <row r="99" spans="1:13" x14ac:dyDescent="0.3">
      <c r="A99" s="144" t="s">
        <v>341</v>
      </c>
      <c r="B99" s="144" t="s">
        <v>342</v>
      </c>
      <c r="C99" s="204">
        <v>40232000</v>
      </c>
      <c r="D99" s="144" t="s">
        <v>351</v>
      </c>
      <c r="E99" s="144" t="s">
        <v>350</v>
      </c>
      <c r="F99" s="185"/>
      <c r="G99" s="109"/>
      <c r="H99" s="109"/>
      <c r="I99" s="109"/>
      <c r="J99" s="109"/>
      <c r="K99" s="160"/>
      <c r="L99" s="91"/>
      <c r="M99" s="78"/>
    </row>
    <row r="100" spans="1:13" x14ac:dyDescent="0.3">
      <c r="A100" s="144" t="s">
        <v>341</v>
      </c>
      <c r="B100" s="144" t="s">
        <v>342</v>
      </c>
      <c r="C100" s="204">
        <v>40251000</v>
      </c>
      <c r="D100" s="144" t="s">
        <v>352</v>
      </c>
      <c r="E100" s="144" t="s">
        <v>353</v>
      </c>
      <c r="F100" s="185"/>
      <c r="G100" s="109"/>
      <c r="H100" s="109"/>
      <c r="I100" s="109"/>
      <c r="J100" s="109"/>
      <c r="K100" s="160"/>
      <c r="L100" s="91"/>
      <c r="M100" s="78"/>
    </row>
    <row r="101" spans="1:13" x14ac:dyDescent="0.3">
      <c r="A101" s="144" t="s">
        <v>341</v>
      </c>
      <c r="B101" s="144" t="s">
        <v>342</v>
      </c>
      <c r="C101" s="204">
        <v>40252000</v>
      </c>
      <c r="D101" s="144" t="s">
        <v>354</v>
      </c>
      <c r="E101" s="144" t="s">
        <v>353</v>
      </c>
      <c r="F101" s="185"/>
      <c r="G101" s="109"/>
      <c r="H101" s="109"/>
      <c r="I101" s="109"/>
      <c r="J101" s="109"/>
      <c r="K101" s="160"/>
      <c r="L101" s="91"/>
      <c r="M101" s="78"/>
    </row>
    <row r="102" spans="1:13" x14ac:dyDescent="0.3">
      <c r="A102" s="69" t="s">
        <v>355</v>
      </c>
      <c r="B102" s="144">
        <v>0</v>
      </c>
      <c r="C102" s="204">
        <v>0</v>
      </c>
      <c r="D102" s="144">
        <v>0</v>
      </c>
      <c r="E102" s="144">
        <v>0</v>
      </c>
      <c r="F102" s="213"/>
      <c r="G102" s="109"/>
      <c r="H102" s="109"/>
      <c r="I102" s="109"/>
      <c r="J102" s="109"/>
      <c r="K102" s="160"/>
      <c r="L102" s="91"/>
      <c r="M102" s="78"/>
    </row>
    <row r="103" spans="1:13" x14ac:dyDescent="0.3">
      <c r="A103" s="144" t="s">
        <v>356</v>
      </c>
      <c r="B103" s="144" t="s">
        <v>357</v>
      </c>
      <c r="C103" s="204">
        <v>40310100</v>
      </c>
      <c r="D103" s="144" t="s">
        <v>161</v>
      </c>
      <c r="E103" s="144" t="s">
        <v>358</v>
      </c>
      <c r="F103" s="185">
        <f>+'[1]Link Out Monthly BY'!$R38</f>
        <v>-837881</v>
      </c>
      <c r="G103" s="109"/>
      <c r="H103" s="109"/>
      <c r="I103" s="109">
        <f t="shared" ref="I103:I113" si="3">F103+K103</f>
        <v>-784484</v>
      </c>
      <c r="J103" s="109"/>
      <c r="K103" s="160">
        <f>'[2]Link Out'!G50</f>
        <v>53397</v>
      </c>
      <c r="L103" s="91"/>
      <c r="M103" s="78"/>
    </row>
    <row r="104" spans="1:13" x14ac:dyDescent="0.3">
      <c r="A104" s="144" t="s">
        <v>356</v>
      </c>
      <c r="B104" s="144" t="s">
        <v>357</v>
      </c>
      <c r="C104" s="204">
        <v>40310200</v>
      </c>
      <c r="D104" s="144" t="s">
        <v>162</v>
      </c>
      <c r="E104" s="144" t="s">
        <v>359</v>
      </c>
      <c r="F104" s="185">
        <f>+'[1]Link Out Monthly BY'!$R39</f>
        <v>-95656</v>
      </c>
      <c r="G104" s="109"/>
      <c r="H104" s="109"/>
      <c r="I104" s="109">
        <f t="shared" si="3"/>
        <v>-96878</v>
      </c>
      <c r="J104" s="109"/>
      <c r="K104" s="160">
        <f>'[2]Link Out'!G51</f>
        <v>-1222</v>
      </c>
      <c r="L104" s="91"/>
      <c r="M104" s="78"/>
    </row>
    <row r="105" spans="1:13" x14ac:dyDescent="0.3">
      <c r="A105" s="144" t="s">
        <v>356</v>
      </c>
      <c r="B105" s="144" t="s">
        <v>357</v>
      </c>
      <c r="C105" s="204">
        <v>40310250</v>
      </c>
      <c r="D105" s="144" t="s">
        <v>163</v>
      </c>
      <c r="E105" s="144" t="s">
        <v>360</v>
      </c>
      <c r="F105" s="185">
        <f>+'[1]Link Out Monthly BY'!$R40</f>
        <v>-154932</v>
      </c>
      <c r="G105" s="109"/>
      <c r="H105" s="109"/>
      <c r="I105" s="109">
        <f t="shared" si="3"/>
        <v>-154930</v>
      </c>
      <c r="J105" s="109"/>
      <c r="K105" s="160">
        <f>'[2]Link Out'!G52</f>
        <v>2</v>
      </c>
      <c r="L105" s="91"/>
      <c r="M105" s="78"/>
    </row>
    <row r="106" spans="1:13" x14ac:dyDescent="0.3">
      <c r="A106" s="144" t="s">
        <v>356</v>
      </c>
      <c r="B106" s="144" t="s">
        <v>357</v>
      </c>
      <c r="C106" s="204">
        <v>40310300</v>
      </c>
      <c r="D106" s="144" t="s">
        <v>164</v>
      </c>
      <c r="E106" s="144" t="s">
        <v>361</v>
      </c>
      <c r="F106" s="185">
        <f>+'[1]Link Out Monthly BY'!$R41</f>
        <v>0</v>
      </c>
      <c r="G106" s="109"/>
      <c r="H106" s="109"/>
      <c r="I106" s="109">
        <f t="shared" si="3"/>
        <v>0</v>
      </c>
      <c r="J106" s="109"/>
      <c r="K106" s="160">
        <f>'[2]Link Out'!G53</f>
        <v>0</v>
      </c>
      <c r="L106" s="91"/>
      <c r="M106" s="78"/>
    </row>
    <row r="107" spans="1:13" x14ac:dyDescent="0.3">
      <c r="A107" s="144" t="s">
        <v>356</v>
      </c>
      <c r="B107" s="144" t="s">
        <v>357</v>
      </c>
      <c r="C107" s="204">
        <v>40310400</v>
      </c>
      <c r="D107" s="144" t="s">
        <v>165</v>
      </c>
      <c r="E107" s="144" t="s">
        <v>361</v>
      </c>
      <c r="F107" s="185">
        <f>+'[1]Link Out Monthly BY'!$R42</f>
        <v>-30420</v>
      </c>
      <c r="G107" s="109"/>
      <c r="H107" s="109"/>
      <c r="I107" s="109">
        <f t="shared" si="3"/>
        <v>-30840</v>
      </c>
      <c r="J107" s="109"/>
      <c r="K107" s="160">
        <f>'[2]Link Out'!G54</f>
        <v>-420</v>
      </c>
      <c r="L107" s="91"/>
      <c r="M107" s="78"/>
    </row>
    <row r="108" spans="1:13" x14ac:dyDescent="0.3">
      <c r="A108" s="144" t="s">
        <v>356</v>
      </c>
      <c r="B108" s="144" t="s">
        <v>357</v>
      </c>
      <c r="C108" s="204">
        <v>40310500</v>
      </c>
      <c r="D108" s="144" t="s">
        <v>166</v>
      </c>
      <c r="E108" s="144" t="s">
        <v>361</v>
      </c>
      <c r="F108" s="185">
        <f>+'[1]Link Out Monthly BY'!$R43</f>
        <v>-776520</v>
      </c>
      <c r="G108" s="109"/>
      <c r="H108" s="109"/>
      <c r="I108" s="109">
        <f t="shared" si="3"/>
        <v>-765681</v>
      </c>
      <c r="J108" s="109"/>
      <c r="K108" s="160">
        <f>'[2]Link Out'!G55</f>
        <v>10839</v>
      </c>
      <c r="L108" s="91"/>
      <c r="M108" s="78"/>
    </row>
    <row r="109" spans="1:13" x14ac:dyDescent="0.3">
      <c r="A109" s="144" t="s">
        <v>356</v>
      </c>
      <c r="B109" s="144" t="s">
        <v>357</v>
      </c>
      <c r="C109" s="204">
        <v>40310600</v>
      </c>
      <c r="D109" s="144" t="s">
        <v>167</v>
      </c>
      <c r="E109" s="144" t="s">
        <v>361</v>
      </c>
      <c r="F109" s="185">
        <f>+'[1]Link Out Monthly BY'!$R44</f>
        <v>-51797</v>
      </c>
      <c r="G109" s="109"/>
      <c r="H109" s="109"/>
      <c r="I109" s="109">
        <f t="shared" si="3"/>
        <v>-51538</v>
      </c>
      <c r="J109" s="109"/>
      <c r="K109" s="160">
        <f>'[2]Link Out'!G56</f>
        <v>259</v>
      </c>
      <c r="L109" s="91"/>
      <c r="M109" s="78"/>
    </row>
    <row r="110" spans="1:13" x14ac:dyDescent="0.3">
      <c r="A110" s="144" t="s">
        <v>356</v>
      </c>
      <c r="B110" s="144" t="s">
        <v>357</v>
      </c>
      <c r="C110" s="204">
        <v>40310700</v>
      </c>
      <c r="D110" s="144" t="s">
        <v>168</v>
      </c>
      <c r="E110" s="144" t="s">
        <v>361</v>
      </c>
      <c r="F110" s="185">
        <f>+'[1]Link Out Monthly BY'!$R45</f>
        <v>-573394</v>
      </c>
      <c r="G110" s="109"/>
      <c r="H110" s="109"/>
      <c r="I110" s="109">
        <f t="shared" si="3"/>
        <v>-598864</v>
      </c>
      <c r="J110" s="109"/>
      <c r="K110" s="160">
        <f>'[2]Link Out'!G57</f>
        <v>-25470</v>
      </c>
      <c r="L110" s="91"/>
      <c r="M110" s="78"/>
    </row>
    <row r="111" spans="1:13" x14ac:dyDescent="0.3">
      <c r="A111" s="144" t="s">
        <v>356</v>
      </c>
      <c r="B111" s="144" t="s">
        <v>357</v>
      </c>
      <c r="C111" s="204">
        <v>40310800</v>
      </c>
      <c r="D111" s="144" t="s">
        <v>362</v>
      </c>
      <c r="E111" s="144" t="s">
        <v>361</v>
      </c>
      <c r="F111" s="185">
        <f>+'[1]Link Out Monthly BY'!$R46</f>
        <v>0</v>
      </c>
      <c r="G111" s="109"/>
      <c r="H111" s="109"/>
      <c r="I111" s="109"/>
      <c r="J111" s="109"/>
      <c r="K111" s="160"/>
      <c r="L111" s="91"/>
      <c r="M111" s="78"/>
    </row>
    <row r="112" spans="1:13" x14ac:dyDescent="0.3">
      <c r="A112" s="144" t="s">
        <v>356</v>
      </c>
      <c r="B112" s="144" t="s">
        <v>357</v>
      </c>
      <c r="C112" s="204">
        <v>40319900</v>
      </c>
      <c r="D112" s="144" t="s">
        <v>169</v>
      </c>
      <c r="E112" s="144" t="s">
        <v>361</v>
      </c>
      <c r="F112" s="185">
        <f>+'[1]Link Out Monthly BY'!$R47</f>
        <v>-165</v>
      </c>
      <c r="G112" s="109"/>
      <c r="H112" s="109"/>
      <c r="I112" s="109">
        <f t="shared" si="3"/>
        <v>0</v>
      </c>
      <c r="J112" s="109"/>
      <c r="K112" s="160">
        <f>'[2]Link Out'!G58</f>
        <v>165</v>
      </c>
      <c r="L112" s="91"/>
      <c r="M112" s="78"/>
    </row>
    <row r="113" spans="1:14" x14ac:dyDescent="0.3">
      <c r="A113" s="144" t="s">
        <v>356</v>
      </c>
      <c r="B113" s="144" t="s">
        <v>357</v>
      </c>
      <c r="C113" s="204">
        <v>40359900</v>
      </c>
      <c r="D113" s="144" t="s">
        <v>170</v>
      </c>
      <c r="E113" s="144" t="s">
        <v>363</v>
      </c>
      <c r="F113" s="185"/>
      <c r="G113" s="109"/>
      <c r="H113" s="109"/>
      <c r="I113" s="109">
        <f t="shared" si="3"/>
        <v>0</v>
      </c>
      <c r="J113" s="109"/>
      <c r="K113" s="160">
        <f>'[2]Link Out'!G59</f>
        <v>0</v>
      </c>
      <c r="L113" s="91"/>
      <c r="M113" s="78"/>
    </row>
    <row r="114" spans="1:14" x14ac:dyDescent="0.3">
      <c r="A114" s="69" t="s">
        <v>364</v>
      </c>
      <c r="B114" s="144">
        <v>0</v>
      </c>
      <c r="C114" s="204">
        <v>0</v>
      </c>
      <c r="D114" s="144">
        <v>0</v>
      </c>
      <c r="E114" s="144">
        <v>0</v>
      </c>
      <c r="F114" s="213">
        <f>+'[1]Link Out Monthly BY'!$R$48</f>
        <v>-2520765</v>
      </c>
      <c r="G114" s="109"/>
      <c r="H114" s="109"/>
      <c r="I114" s="109"/>
      <c r="J114" s="109"/>
      <c r="K114" s="160"/>
      <c r="L114" s="91"/>
      <c r="M114" s="30"/>
    </row>
    <row r="115" spans="1:14" x14ac:dyDescent="0.3">
      <c r="A115" s="144" t="s">
        <v>365</v>
      </c>
      <c r="B115" s="144" t="s">
        <v>366</v>
      </c>
      <c r="C115" s="204">
        <v>51010000</v>
      </c>
      <c r="D115" s="144" t="s">
        <v>11</v>
      </c>
      <c r="E115" s="144" t="s">
        <v>367</v>
      </c>
      <c r="F115" s="185">
        <f>+'[1]Link Out Monthly BY'!$R$49</f>
        <v>299237</v>
      </c>
      <c r="G115" s="161"/>
      <c r="H115" s="161"/>
      <c r="I115" s="161">
        <f>(F115+K115)</f>
        <v>252496</v>
      </c>
      <c r="J115" s="110"/>
      <c r="K115" s="161">
        <f>'[5]Link Out'!$E$3</f>
        <v>-46741</v>
      </c>
      <c r="L115" s="91"/>
      <c r="M115" s="32"/>
    </row>
    <row r="116" spans="1:14" x14ac:dyDescent="0.3">
      <c r="A116" s="144" t="s">
        <v>365</v>
      </c>
      <c r="B116" s="144" t="s">
        <v>366</v>
      </c>
      <c r="C116" s="204">
        <v>51015000</v>
      </c>
      <c r="D116" s="144" t="s">
        <v>368</v>
      </c>
      <c r="E116" s="144" t="s">
        <v>367</v>
      </c>
      <c r="F116" s="185"/>
      <c r="G116" s="160"/>
      <c r="H116" s="160"/>
      <c r="I116" s="161">
        <f>(F116+K116)</f>
        <v>0</v>
      </c>
      <c r="J116" s="109"/>
      <c r="K116" s="160">
        <f>-F116</f>
        <v>0</v>
      </c>
      <c r="L116" s="91"/>
      <c r="M116" s="32"/>
    </row>
    <row r="117" spans="1:14" s="4" customFormat="1" x14ac:dyDescent="0.3">
      <c r="A117" s="69" t="s">
        <v>369</v>
      </c>
      <c r="B117" s="69">
        <v>0</v>
      </c>
      <c r="C117" s="197">
        <v>0</v>
      </c>
      <c r="D117" s="69">
        <v>0</v>
      </c>
      <c r="E117" s="69">
        <v>0</v>
      </c>
      <c r="F117" s="213">
        <f>+'[1]Link Out Monthly BY'!$R$51</f>
        <v>299237</v>
      </c>
      <c r="G117" s="215"/>
      <c r="H117" s="215"/>
      <c r="I117" s="215"/>
      <c r="J117" s="214"/>
      <c r="K117" s="215"/>
      <c r="L117" s="216"/>
      <c r="M117" s="217"/>
    </row>
    <row r="118" spans="1:14" x14ac:dyDescent="0.3">
      <c r="A118" s="144" t="s">
        <v>370</v>
      </c>
      <c r="B118" s="144" t="s">
        <v>371</v>
      </c>
      <c r="C118" s="204">
        <v>51510000</v>
      </c>
      <c r="D118" s="144" t="s">
        <v>372</v>
      </c>
      <c r="E118" s="144" t="s">
        <v>373</v>
      </c>
      <c r="F118" s="185">
        <f>+'[1]Link Out Monthly BY'!$R52</f>
        <v>2141917.9799161823</v>
      </c>
      <c r="G118" s="215"/>
      <c r="H118" s="215"/>
      <c r="I118" s="109">
        <f>'[6]Link Out'!D8+'[6]Link Out'!$D$14</f>
        <v>224011.15874495916</v>
      </c>
      <c r="J118" s="214"/>
      <c r="K118" s="215"/>
      <c r="L118" s="91"/>
      <c r="M118" s="32"/>
    </row>
    <row r="119" spans="1:14" x14ac:dyDescent="0.3">
      <c r="A119" s="144" t="s">
        <v>370</v>
      </c>
      <c r="B119" s="144" t="s">
        <v>371</v>
      </c>
      <c r="C119" s="204">
        <v>51510011</v>
      </c>
      <c r="D119" s="144" t="s">
        <v>374</v>
      </c>
      <c r="E119" s="144" t="s">
        <v>375</v>
      </c>
      <c r="F119" s="185">
        <f>+'[1]Link Out Monthly BY'!$R53</f>
        <v>91968</v>
      </c>
      <c r="G119" s="164"/>
      <c r="H119" s="165"/>
      <c r="I119" s="109">
        <f>'[6]Link Out'!D9</f>
        <v>69240.170000000013</v>
      </c>
      <c r="J119" s="96"/>
      <c r="L119" s="91"/>
      <c r="M119" s="32"/>
    </row>
    <row r="120" spans="1:14" x14ac:dyDescent="0.3">
      <c r="A120" s="144" t="s">
        <v>370</v>
      </c>
      <c r="B120" s="144" t="s">
        <v>371</v>
      </c>
      <c r="C120" s="204">
        <v>51510012</v>
      </c>
      <c r="D120" s="144" t="s">
        <v>376</v>
      </c>
      <c r="E120" s="144" t="s">
        <v>375</v>
      </c>
      <c r="F120" s="185">
        <f>+'[1]Link Out Monthly BY'!$R54</f>
        <v>246430</v>
      </c>
      <c r="G120" s="164"/>
      <c r="H120" s="165"/>
      <c r="I120" s="109">
        <f>'[6]Link Out'!D10</f>
        <v>542830.80000000005</v>
      </c>
      <c r="J120" s="96"/>
      <c r="L120" s="91"/>
      <c r="M120" s="32"/>
    </row>
    <row r="121" spans="1:14" x14ac:dyDescent="0.3">
      <c r="A121" s="144" t="s">
        <v>370</v>
      </c>
      <c r="B121" s="144" t="s">
        <v>371</v>
      </c>
      <c r="C121" s="204">
        <v>51510013</v>
      </c>
      <c r="D121" s="144" t="s">
        <v>377</v>
      </c>
      <c r="E121" s="144" t="s">
        <v>378</v>
      </c>
      <c r="F121" s="185">
        <f>+'[1]Link Out Monthly BY'!$R55</f>
        <v>1641892</v>
      </c>
      <c r="G121" s="164"/>
      <c r="H121" s="165"/>
      <c r="I121" s="109">
        <f>'[6]Link Out'!D11</f>
        <v>3616725.02</v>
      </c>
      <c r="J121" s="96"/>
      <c r="L121" s="91"/>
      <c r="M121" s="32"/>
    </row>
    <row r="122" spans="1:14" x14ac:dyDescent="0.3">
      <c r="A122" s="144" t="s">
        <v>370</v>
      </c>
      <c r="B122" s="144" t="s">
        <v>371</v>
      </c>
      <c r="C122" s="204">
        <v>51510014</v>
      </c>
      <c r="D122" s="144" t="s">
        <v>379</v>
      </c>
      <c r="E122" s="144" t="s">
        <v>380</v>
      </c>
      <c r="F122" s="185">
        <f>+'[1]Link Out Monthly BY'!$R56</f>
        <v>8200</v>
      </c>
      <c r="G122" s="164"/>
      <c r="H122" s="165"/>
      <c r="I122" s="109">
        <f>'[6]Link Out'!D12</f>
        <v>18062.79</v>
      </c>
      <c r="J122" s="96"/>
      <c r="L122" s="91"/>
      <c r="M122" s="32"/>
    </row>
    <row r="123" spans="1:14" x14ac:dyDescent="0.3">
      <c r="A123" s="144" t="s">
        <v>370</v>
      </c>
      <c r="B123" s="144" t="s">
        <v>371</v>
      </c>
      <c r="C123" s="204">
        <v>51520000</v>
      </c>
      <c r="D123" s="144" t="s">
        <v>381</v>
      </c>
      <c r="E123" s="144" t="s">
        <v>382</v>
      </c>
      <c r="F123" s="185">
        <f>+'[1]Link Out Monthly BY'!$R57</f>
        <v>6000</v>
      </c>
      <c r="G123" s="164"/>
      <c r="H123" s="165"/>
      <c r="I123" s="109">
        <f>'[6]Link Out'!D13</f>
        <v>0</v>
      </c>
      <c r="J123" s="96"/>
      <c r="L123" s="91"/>
      <c r="M123" s="32"/>
    </row>
    <row r="124" spans="1:14" s="4" customFormat="1" x14ac:dyDescent="0.3">
      <c r="A124" s="69" t="s">
        <v>383</v>
      </c>
      <c r="B124" s="69">
        <v>0</v>
      </c>
      <c r="C124" s="197">
        <v>0</v>
      </c>
      <c r="D124" s="69">
        <v>0</v>
      </c>
      <c r="E124" s="69">
        <v>0</v>
      </c>
      <c r="F124" s="213">
        <f>+'[1]Link Out Monthly BY'!$R$58</f>
        <v>4136407.9799161823</v>
      </c>
      <c r="G124" s="218"/>
      <c r="H124" s="218"/>
      <c r="I124" s="218"/>
      <c r="K124" s="31"/>
      <c r="L124" s="216"/>
      <c r="M124" s="217"/>
    </row>
    <row r="125" spans="1:14" x14ac:dyDescent="0.3">
      <c r="A125" s="144" t="s">
        <v>384</v>
      </c>
      <c r="B125" s="144" t="s">
        <v>12</v>
      </c>
      <c r="C125" s="204">
        <v>51800000</v>
      </c>
      <c r="D125" s="144" t="s">
        <v>12</v>
      </c>
      <c r="E125" s="144" t="s">
        <v>385</v>
      </c>
      <c r="F125" s="185">
        <f>+'[1]Link Out Monthly BY'!$R$59</f>
        <v>1902436.9872043957</v>
      </c>
      <c r="G125" s="164"/>
      <c r="H125" s="164"/>
      <c r="I125" s="164">
        <f>F125+K125</f>
        <v>2887865.9872043957</v>
      </c>
      <c r="J125" s="96"/>
      <c r="K125" s="161">
        <f>'[7]Link Out'!$E$3</f>
        <v>985429</v>
      </c>
      <c r="L125" s="91"/>
      <c r="M125" s="32"/>
    </row>
    <row r="126" spans="1:14" s="4" customFormat="1" x14ac:dyDescent="0.3">
      <c r="A126" s="69" t="s">
        <v>386</v>
      </c>
      <c r="B126" s="69">
        <v>0</v>
      </c>
      <c r="C126" s="197">
        <v>0</v>
      </c>
      <c r="D126" s="69">
        <v>0</v>
      </c>
      <c r="E126" s="69">
        <v>0</v>
      </c>
      <c r="F126" s="213">
        <f>+'[1]Link Out Monthly BY'!$R$60</f>
        <v>1902436.9872043957</v>
      </c>
      <c r="G126" s="218"/>
      <c r="H126" s="218"/>
      <c r="I126" s="218"/>
      <c r="K126" s="161"/>
      <c r="L126" s="216"/>
      <c r="M126" s="217"/>
    </row>
    <row r="127" spans="1:14" x14ac:dyDescent="0.3">
      <c r="A127" s="144" t="s">
        <v>387</v>
      </c>
      <c r="B127" s="144" t="s">
        <v>388</v>
      </c>
      <c r="C127" s="204">
        <v>51110000</v>
      </c>
      <c r="D127" s="144" t="s">
        <v>13</v>
      </c>
      <c r="E127" s="144" t="s">
        <v>389</v>
      </c>
      <c r="F127" s="185">
        <f>+'[1]Link Out Monthly BY'!$R61</f>
        <v>476720</v>
      </c>
      <c r="G127" s="167"/>
      <c r="H127" s="166"/>
      <c r="I127" s="161">
        <f>(F127+F128+K127)</f>
        <v>407483</v>
      </c>
      <c r="J127" s="102"/>
      <c r="K127" s="161">
        <f>'[8]Link Out'!$E$3</f>
        <v>-102573</v>
      </c>
      <c r="L127" s="91"/>
      <c r="M127" s="32"/>
    </row>
    <row r="128" spans="1:14" x14ac:dyDescent="0.3">
      <c r="A128" s="144" t="s">
        <v>387</v>
      </c>
      <c r="B128" s="144" t="s">
        <v>388</v>
      </c>
      <c r="C128" s="222">
        <v>51120000</v>
      </c>
      <c r="D128" s="223" t="s">
        <v>390</v>
      </c>
      <c r="E128" s="144" t="s">
        <v>389</v>
      </c>
      <c r="F128" s="185">
        <f>+'[1]Link Out Monthly BY'!$R62</f>
        <v>33336</v>
      </c>
      <c r="G128" s="167"/>
      <c r="H128" s="166"/>
      <c r="I128" s="161">
        <v>0</v>
      </c>
      <c r="J128" s="102"/>
      <c r="K128" s="31"/>
      <c r="L128" s="216"/>
      <c r="M128" s="217"/>
      <c r="N128" s="102"/>
    </row>
    <row r="129" spans="1:13" s="4" customFormat="1" x14ac:dyDescent="0.3">
      <c r="A129" s="69" t="s">
        <v>391</v>
      </c>
      <c r="B129" s="69">
        <v>0</v>
      </c>
      <c r="C129" s="197">
        <v>0</v>
      </c>
      <c r="D129" s="69">
        <v>0</v>
      </c>
      <c r="E129" s="69">
        <v>0</v>
      </c>
      <c r="F129" s="213">
        <f>+'[1]Link Out Monthly BY'!$R$63</f>
        <v>510056</v>
      </c>
      <c r="G129" s="218"/>
      <c r="H129" s="218"/>
      <c r="I129" s="218"/>
      <c r="K129" s="31"/>
      <c r="L129" s="216"/>
      <c r="M129" s="217"/>
    </row>
    <row r="130" spans="1:13" x14ac:dyDescent="0.3">
      <c r="A130" s="144" t="s">
        <v>392</v>
      </c>
      <c r="B130" s="144" t="s">
        <v>393</v>
      </c>
      <c r="C130" s="204">
        <v>50100000</v>
      </c>
      <c r="D130" s="144" t="s">
        <v>394</v>
      </c>
      <c r="E130" s="144" t="s">
        <v>395</v>
      </c>
      <c r="F130" s="185">
        <f>+'[1]Link Out Monthly BY'!$R64</f>
        <v>5971937</v>
      </c>
      <c r="G130" s="162" t="s">
        <v>137</v>
      </c>
      <c r="H130" s="163">
        <v>1</v>
      </c>
      <c r="I130" s="168">
        <f>'[9]Link Out'!$E$49</f>
        <v>9308359</v>
      </c>
      <c r="J130" s="98"/>
      <c r="K130" s="168">
        <f>I130-SUM(F130:F152)</f>
        <v>754127</v>
      </c>
      <c r="L130" s="91"/>
      <c r="M130" s="32"/>
    </row>
    <row r="131" spans="1:13" x14ac:dyDescent="0.3">
      <c r="A131" s="144" t="s">
        <v>392</v>
      </c>
      <c r="B131" s="144" t="s">
        <v>393</v>
      </c>
      <c r="C131" s="204">
        <v>50100001</v>
      </c>
      <c r="D131" s="144" t="s">
        <v>396</v>
      </c>
      <c r="E131" s="144" t="s">
        <v>395</v>
      </c>
      <c r="F131" s="185">
        <f>+'[1]Link Out Monthly BY'!$R65</f>
        <v>-61217</v>
      </c>
      <c r="G131" s="164"/>
      <c r="H131" s="164"/>
      <c r="I131" s="164"/>
      <c r="J131" s="96"/>
      <c r="K131" s="32"/>
      <c r="L131" s="91"/>
      <c r="M131" s="32"/>
    </row>
    <row r="132" spans="1:13" x14ac:dyDescent="0.3">
      <c r="A132" s="144" t="s">
        <v>392</v>
      </c>
      <c r="B132" s="144" t="s">
        <v>393</v>
      </c>
      <c r="C132" s="204">
        <v>50101210</v>
      </c>
      <c r="D132" s="144" t="s">
        <v>397</v>
      </c>
      <c r="E132" s="144" t="s">
        <v>398</v>
      </c>
      <c r="F132" s="185">
        <f>+'[1]Link Out Monthly BY'!$R66</f>
        <v>0</v>
      </c>
      <c r="G132" s="164"/>
      <c r="H132" s="169">
        <f t="shared" ref="H132:H152" si="4">F132/SUM(F$132:F$152)</f>
        <v>0</v>
      </c>
      <c r="I132" s="164">
        <f>I$130*H132</f>
        <v>0</v>
      </c>
      <c r="J132" s="96"/>
      <c r="K132" s="32"/>
      <c r="L132" s="91"/>
      <c r="M132" s="32"/>
    </row>
    <row r="133" spans="1:13" x14ac:dyDescent="0.3">
      <c r="A133" s="144" t="s">
        <v>392</v>
      </c>
      <c r="B133" s="144" t="s">
        <v>393</v>
      </c>
      <c r="C133" s="204">
        <v>50101300</v>
      </c>
      <c r="D133" s="144" t="s">
        <v>399</v>
      </c>
      <c r="E133" s="144" t="s">
        <v>400</v>
      </c>
      <c r="F133" s="185">
        <f>+'[1]Link Out Monthly BY'!$R67</f>
        <v>964606</v>
      </c>
      <c r="G133" s="164"/>
      <c r="H133" s="169">
        <f t="shared" si="4"/>
        <v>0.36489563883197806</v>
      </c>
      <c r="I133" s="164">
        <f t="shared" ref="I133:I152" si="5">I$130*H133</f>
        <v>3396579.6037823926</v>
      </c>
      <c r="J133" s="96"/>
      <c r="K133" s="32"/>
      <c r="L133" s="91"/>
      <c r="M133" s="32"/>
    </row>
    <row r="134" spans="1:13" x14ac:dyDescent="0.3">
      <c r="A134" s="144" t="s">
        <v>392</v>
      </c>
      <c r="B134" s="144" t="s">
        <v>393</v>
      </c>
      <c r="C134" s="204">
        <v>50101305</v>
      </c>
      <c r="D134" s="144" t="s">
        <v>401</v>
      </c>
      <c r="E134" s="144" t="s">
        <v>400</v>
      </c>
      <c r="F134" s="185">
        <f>+'[1]Link Out Monthly BY'!$R68</f>
        <v>54871</v>
      </c>
      <c r="G134" s="164"/>
      <c r="H134" s="169">
        <f t="shared" si="4"/>
        <v>2.0756856787485737E-2</v>
      </c>
      <c r="I134" s="164">
        <f t="shared" si="5"/>
        <v>193212.27468950395</v>
      </c>
      <c r="J134" s="96"/>
      <c r="K134" s="32"/>
      <c r="L134" s="91"/>
      <c r="M134" s="32"/>
    </row>
    <row r="135" spans="1:13" x14ac:dyDescent="0.3">
      <c r="A135" s="144" t="s">
        <v>392</v>
      </c>
      <c r="B135" s="144" t="s">
        <v>393</v>
      </c>
      <c r="C135" s="204">
        <v>50101400</v>
      </c>
      <c r="D135" s="144" t="s">
        <v>402</v>
      </c>
      <c r="E135" s="144" t="s">
        <v>403</v>
      </c>
      <c r="F135" s="185">
        <f>+'[1]Link Out Monthly BY'!$R69</f>
        <v>97942</v>
      </c>
      <c r="G135" s="164"/>
      <c r="H135" s="169">
        <f t="shared" si="4"/>
        <v>3.7049954757156389E-2</v>
      </c>
      <c r="I135" s="164">
        <f t="shared" si="5"/>
        <v>344874.2798133695</v>
      </c>
      <c r="J135" s="96"/>
      <c r="K135" s="32"/>
      <c r="L135" s="91"/>
      <c r="M135" s="32"/>
    </row>
    <row r="136" spans="1:13" x14ac:dyDescent="0.3">
      <c r="A136" s="144" t="s">
        <v>392</v>
      </c>
      <c r="B136" s="144" t="s">
        <v>393</v>
      </c>
      <c r="C136" s="204">
        <v>50101405</v>
      </c>
      <c r="D136" s="144" t="s">
        <v>404</v>
      </c>
      <c r="E136" s="144" t="s">
        <v>403</v>
      </c>
      <c r="F136" s="185">
        <f>+'[1]Link Out Monthly BY'!$R70</f>
        <v>26402</v>
      </c>
      <c r="G136" s="164"/>
      <c r="H136" s="169">
        <f t="shared" si="4"/>
        <v>9.9874712125384707E-3</v>
      </c>
      <c r="I136" s="164">
        <f t="shared" si="5"/>
        <v>92966.967548473389</v>
      </c>
      <c r="J136" s="96"/>
      <c r="K136" s="32"/>
      <c r="L136" s="91"/>
      <c r="M136" s="32"/>
    </row>
    <row r="137" spans="1:13" x14ac:dyDescent="0.3">
      <c r="A137" s="144" t="s">
        <v>392</v>
      </c>
      <c r="B137" s="144" t="s">
        <v>393</v>
      </c>
      <c r="C137" s="204">
        <v>50101415</v>
      </c>
      <c r="D137" s="144" t="s">
        <v>405</v>
      </c>
      <c r="E137" s="144" t="s">
        <v>403</v>
      </c>
      <c r="F137" s="185">
        <f>+'[1]Link Out Monthly BY'!$R71</f>
        <v>34635</v>
      </c>
      <c r="G137" s="164"/>
      <c r="H137" s="169">
        <f t="shared" si="4"/>
        <v>1.3101888699578439E-2</v>
      </c>
      <c r="I137" s="164">
        <f t="shared" si="5"/>
        <v>121957.08359371926</v>
      </c>
      <c r="J137" s="96"/>
      <c r="K137" s="32"/>
      <c r="L137" s="91"/>
      <c r="M137" s="32"/>
    </row>
    <row r="138" spans="1:13" x14ac:dyDescent="0.3">
      <c r="A138" s="144" t="s">
        <v>392</v>
      </c>
      <c r="B138" s="144" t="s">
        <v>393</v>
      </c>
      <c r="C138" s="204">
        <v>50101420</v>
      </c>
      <c r="D138" s="144" t="s">
        <v>406</v>
      </c>
      <c r="E138" s="144" t="s">
        <v>403</v>
      </c>
      <c r="F138" s="185">
        <f>+'[1]Link Out Monthly BY'!$R72</f>
        <v>367652</v>
      </c>
      <c r="G138" s="164"/>
      <c r="H138" s="169">
        <f t="shared" si="4"/>
        <v>0.13907710651587737</v>
      </c>
      <c r="I138" s="164">
        <f t="shared" si="5"/>
        <v>1294579.6361310259</v>
      </c>
      <c r="J138" s="96"/>
      <c r="K138" s="32"/>
      <c r="L138" s="91"/>
      <c r="M138" s="32"/>
    </row>
    <row r="139" spans="1:13" x14ac:dyDescent="0.3">
      <c r="A139" s="144" t="s">
        <v>392</v>
      </c>
      <c r="B139" s="144" t="s">
        <v>393</v>
      </c>
      <c r="C139" s="204">
        <v>50101500</v>
      </c>
      <c r="D139" s="144" t="s">
        <v>407</v>
      </c>
      <c r="E139" s="144" t="s">
        <v>408</v>
      </c>
      <c r="F139" s="185">
        <f>+'[1]Link Out Monthly BY'!$R73</f>
        <v>13171</v>
      </c>
      <c r="G139" s="164"/>
      <c r="H139" s="169">
        <f t="shared" si="4"/>
        <v>4.9823870669019089E-3</v>
      </c>
      <c r="I139" s="164">
        <f t="shared" si="5"/>
        <v>46377.847495679984</v>
      </c>
      <c r="J139" s="96"/>
      <c r="K139" s="32"/>
      <c r="L139" s="91"/>
      <c r="M139" s="32"/>
    </row>
    <row r="140" spans="1:13" x14ac:dyDescent="0.3">
      <c r="A140" s="144" t="s">
        <v>392</v>
      </c>
      <c r="B140" s="144" t="s">
        <v>393</v>
      </c>
      <c r="C140" s="204">
        <v>50101510</v>
      </c>
      <c r="D140" s="144" t="s">
        <v>409</v>
      </c>
      <c r="E140" s="144" t="s">
        <v>408</v>
      </c>
      <c r="F140" s="185">
        <f>+'[1]Link Out Monthly BY'!$R74</f>
        <v>134277</v>
      </c>
      <c r="G140" s="164"/>
      <c r="H140" s="169">
        <f t="shared" si="4"/>
        <v>5.0794927354216667E-2</v>
      </c>
      <c r="I140" s="164">
        <f t="shared" si="5"/>
        <v>472817.41919196892</v>
      </c>
      <c r="J140" s="96"/>
      <c r="K140" s="32"/>
      <c r="L140" s="91"/>
      <c r="M140" s="32"/>
    </row>
    <row r="141" spans="1:13" x14ac:dyDescent="0.3">
      <c r="A141" s="144" t="s">
        <v>392</v>
      </c>
      <c r="B141" s="144" t="s">
        <v>393</v>
      </c>
      <c r="C141" s="204">
        <v>50101515</v>
      </c>
      <c r="D141" s="144" t="s">
        <v>410</v>
      </c>
      <c r="E141" s="144" t="s">
        <v>408</v>
      </c>
      <c r="F141" s="185">
        <f>+'[1]Link Out Monthly BY'!$R75</f>
        <v>0</v>
      </c>
      <c r="G141" s="164"/>
      <c r="H141" s="169">
        <f t="shared" si="4"/>
        <v>0</v>
      </c>
      <c r="I141" s="164">
        <f t="shared" si="5"/>
        <v>0</v>
      </c>
      <c r="J141" s="96"/>
      <c r="K141" s="32"/>
      <c r="L141" s="91"/>
      <c r="M141" s="32"/>
    </row>
    <row r="142" spans="1:13" x14ac:dyDescent="0.3">
      <c r="A142" s="144" t="s">
        <v>392</v>
      </c>
      <c r="B142" s="144" t="s">
        <v>393</v>
      </c>
      <c r="C142" s="204">
        <v>50101520</v>
      </c>
      <c r="D142" s="144" t="s">
        <v>411</v>
      </c>
      <c r="E142" s="144" t="s">
        <v>408</v>
      </c>
      <c r="F142" s="185">
        <f>+'[1]Link Out Monthly BY'!$R76</f>
        <v>102255</v>
      </c>
      <c r="G142" s="164"/>
      <c r="H142" s="169">
        <f t="shared" si="4"/>
        <v>3.8681496433532359E-2</v>
      </c>
      <c r="I142" s="164">
        <f t="shared" si="5"/>
        <v>360061.25546053884</v>
      </c>
      <c r="J142" s="96"/>
      <c r="K142" s="32"/>
      <c r="L142" s="91"/>
      <c r="M142" s="32"/>
    </row>
    <row r="143" spans="1:13" x14ac:dyDescent="0.3">
      <c r="A143" s="144" t="s">
        <v>392</v>
      </c>
      <c r="B143" s="144" t="s">
        <v>393</v>
      </c>
      <c r="C143" s="204">
        <v>50101600</v>
      </c>
      <c r="D143" s="144" t="s">
        <v>412</v>
      </c>
      <c r="E143" s="144" t="s">
        <v>395</v>
      </c>
      <c r="F143" s="185">
        <f>+'[1]Link Out Monthly BY'!$R77</f>
        <v>362686</v>
      </c>
      <c r="G143" s="164"/>
      <c r="H143" s="169">
        <f t="shared" si="4"/>
        <v>0.13719854496593925</v>
      </c>
      <c r="I143" s="164">
        <f t="shared" si="5"/>
        <v>1277093.3108206054</v>
      </c>
      <c r="J143" s="96"/>
      <c r="K143" s="32"/>
      <c r="L143" s="91"/>
      <c r="M143" s="32"/>
    </row>
    <row r="144" spans="1:13" x14ac:dyDescent="0.3">
      <c r="A144" s="144" t="s">
        <v>392</v>
      </c>
      <c r="B144" s="144" t="s">
        <v>393</v>
      </c>
      <c r="C144" s="433">
        <v>50101601</v>
      </c>
      <c r="D144" s="430" t="s">
        <v>945</v>
      </c>
      <c r="E144" t="s">
        <v>946</v>
      </c>
      <c r="F144" s="185">
        <f>+'[1]Link Out Monthly BY'!$R78</f>
        <v>161</v>
      </c>
      <c r="G144" s="164"/>
      <c r="H144" s="169">
        <f t="shared" si="4"/>
        <v>6.0903827937985527E-5</v>
      </c>
      <c r="I144" s="164">
        <f t="shared" si="5"/>
        <v>566.91469492099907</v>
      </c>
      <c r="J144" s="96"/>
      <c r="K144" s="32"/>
      <c r="L144" s="91"/>
      <c r="M144" s="32"/>
    </row>
    <row r="145" spans="1:13" x14ac:dyDescent="0.3">
      <c r="A145" s="144" t="s">
        <v>392</v>
      </c>
      <c r="B145" s="144" t="s">
        <v>393</v>
      </c>
      <c r="C145" s="204">
        <v>50102300</v>
      </c>
      <c r="D145" s="144" t="s">
        <v>414</v>
      </c>
      <c r="E145" s="144" t="s">
        <v>415</v>
      </c>
      <c r="F145" s="185">
        <f>+'[1]Link Out Monthly BY'!$R$79</f>
        <v>96528</v>
      </c>
      <c r="G145" s="164"/>
      <c r="H145" s="169">
        <f t="shared" si="4"/>
        <v>3.6515060268309731E-2</v>
      </c>
      <c r="I145" s="164">
        <f t="shared" si="5"/>
        <v>339895.2898840633</v>
      </c>
      <c r="J145" s="96"/>
      <c r="K145" s="32"/>
      <c r="L145" s="91"/>
      <c r="M145" s="32"/>
    </row>
    <row r="146" spans="1:13" x14ac:dyDescent="0.3">
      <c r="A146" s="144" t="s">
        <v>392</v>
      </c>
      <c r="B146" s="144" t="s">
        <v>393</v>
      </c>
      <c r="C146" s="204">
        <v>50102400</v>
      </c>
      <c r="D146" s="144" t="s">
        <v>416</v>
      </c>
      <c r="E146" s="144" t="s">
        <v>417</v>
      </c>
      <c r="F146" s="185">
        <f>+'[1]Link Out Monthly BY'!$R80</f>
        <v>277315</v>
      </c>
      <c r="G146" s="164"/>
      <c r="H146" s="169">
        <f t="shared" si="4"/>
        <v>0.10490400648833824</v>
      </c>
      <c r="I146" s="164">
        <f t="shared" si="5"/>
        <v>976484.1529317816</v>
      </c>
      <c r="J146" s="96"/>
      <c r="K146" s="32"/>
      <c r="L146" s="91"/>
      <c r="M146" s="32"/>
    </row>
    <row r="147" spans="1:13" x14ac:dyDescent="0.3">
      <c r="A147" s="144" t="s">
        <v>392</v>
      </c>
      <c r="B147" s="144" t="s">
        <v>393</v>
      </c>
      <c r="C147" s="204">
        <v>50102410</v>
      </c>
      <c r="D147" s="144" t="s">
        <v>418</v>
      </c>
      <c r="E147" s="144" t="s">
        <v>417</v>
      </c>
      <c r="F147" s="185">
        <f>+'[1]Link Out Monthly BY'!$R81</f>
        <v>0</v>
      </c>
      <c r="G147" s="164"/>
      <c r="H147" s="169">
        <f t="shared" si="4"/>
        <v>0</v>
      </c>
      <c r="I147" s="164">
        <f t="shared" si="5"/>
        <v>0</v>
      </c>
      <c r="J147" s="96"/>
      <c r="K147" s="32"/>
      <c r="L147" s="91"/>
      <c r="M147" s="32"/>
    </row>
    <row r="148" spans="1:13" x14ac:dyDescent="0.3">
      <c r="A148" s="144" t="s">
        <v>392</v>
      </c>
      <c r="B148" s="144" t="s">
        <v>393</v>
      </c>
      <c r="C148" s="204">
        <v>50102420</v>
      </c>
      <c r="D148" s="144" t="s">
        <v>419</v>
      </c>
      <c r="E148" s="144" t="s">
        <v>417</v>
      </c>
      <c r="F148" s="185">
        <f>+'[1]Link Out Monthly BY'!$R83</f>
        <v>23681</v>
      </c>
      <c r="G148" s="164"/>
      <c r="H148" s="169">
        <f t="shared" si="4"/>
        <v>8.958158691921958E-3</v>
      </c>
      <c r="I148" s="164">
        <f t="shared" si="5"/>
        <v>83385.757083379984</v>
      </c>
      <c r="J148" s="96"/>
      <c r="K148" s="32"/>
      <c r="L148" s="91"/>
      <c r="M148" s="32"/>
    </row>
    <row r="149" spans="1:13" x14ac:dyDescent="0.3">
      <c r="A149" s="144" t="s">
        <v>392</v>
      </c>
      <c r="B149" s="144" t="s">
        <v>393</v>
      </c>
      <c r="C149" s="204">
        <v>50102425</v>
      </c>
      <c r="D149" s="144" t="s">
        <v>420</v>
      </c>
      <c r="E149" s="144" t="s">
        <v>417</v>
      </c>
      <c r="F149" s="185"/>
      <c r="G149" s="164"/>
      <c r="H149" s="169">
        <f t="shared" si="4"/>
        <v>0</v>
      </c>
      <c r="I149" s="164">
        <f t="shared" si="5"/>
        <v>0</v>
      </c>
      <c r="J149" s="96"/>
      <c r="K149" s="32"/>
      <c r="L149" s="91"/>
      <c r="M149" s="32"/>
    </row>
    <row r="150" spans="1:13" x14ac:dyDescent="0.3">
      <c r="A150" s="144" t="s">
        <v>392</v>
      </c>
      <c r="B150" s="144" t="s">
        <v>393</v>
      </c>
      <c r="C150" s="204">
        <v>50102430</v>
      </c>
      <c r="D150" s="144" t="s">
        <v>421</v>
      </c>
      <c r="E150" s="144" t="s">
        <v>417</v>
      </c>
      <c r="F150" s="185">
        <f>+'[1]Link Out Monthly BY'!$R85</f>
        <v>59903</v>
      </c>
      <c r="G150" s="164"/>
      <c r="H150" s="169">
        <f t="shared" si="4"/>
        <v>2.266038512403197E-2</v>
      </c>
      <c r="I150" s="164">
        <f t="shared" si="5"/>
        <v>210930.9998127491</v>
      </c>
      <c r="J150" s="96"/>
      <c r="K150" s="32"/>
      <c r="L150" s="91"/>
      <c r="M150" s="32"/>
    </row>
    <row r="151" spans="1:13" x14ac:dyDescent="0.3">
      <c r="A151" s="144" t="s">
        <v>392</v>
      </c>
      <c r="B151" s="144" t="s">
        <v>393</v>
      </c>
      <c r="C151" s="204">
        <v>50102435</v>
      </c>
      <c r="D151" s="144" t="s">
        <v>422</v>
      </c>
      <c r="E151" s="144" t="s">
        <v>417</v>
      </c>
      <c r="F151" s="185">
        <f>+'[1]Link Out Monthly BY'!$R86</f>
        <v>17852</v>
      </c>
      <c r="G151" s="164"/>
      <c r="H151" s="169">
        <f t="shared" si="4"/>
        <v>6.7531374928504204E-3</v>
      </c>
      <c r="I151" s="164">
        <f t="shared" si="5"/>
        <v>62860.628159811647</v>
      </c>
      <c r="J151" s="96"/>
      <c r="K151" s="32"/>
      <c r="L151" s="91"/>
      <c r="M151" s="32"/>
    </row>
    <row r="152" spans="1:13" x14ac:dyDescent="0.3">
      <c r="A152" s="144" t="s">
        <v>392</v>
      </c>
      <c r="B152" s="144" t="s">
        <v>393</v>
      </c>
      <c r="C152" s="204">
        <v>50102440</v>
      </c>
      <c r="D152" s="144" t="s">
        <v>423</v>
      </c>
      <c r="E152" s="144" t="s">
        <v>417</v>
      </c>
      <c r="F152" s="185">
        <f>+'[1]Link Out Monthly BY'!$R87</f>
        <v>9575</v>
      </c>
      <c r="G152" s="164"/>
      <c r="H152" s="169">
        <f t="shared" si="4"/>
        <v>3.6220754814050402E-3</v>
      </c>
      <c r="I152" s="164">
        <f t="shared" si="5"/>
        <v>33715.578906015937</v>
      </c>
      <c r="J152" s="96"/>
      <c r="K152" s="32"/>
      <c r="L152" s="91"/>
      <c r="M152" s="32"/>
    </row>
    <row r="153" spans="1:13" x14ac:dyDescent="0.3">
      <c r="A153" s="144" t="s">
        <v>392</v>
      </c>
      <c r="B153" s="144" t="s">
        <v>393</v>
      </c>
      <c r="C153" s="204">
        <v>50109900</v>
      </c>
      <c r="D153" s="144" t="s">
        <v>424</v>
      </c>
      <c r="E153" s="144" t="s">
        <v>395</v>
      </c>
      <c r="F153" s="185">
        <f>+'[1]Link Out Monthly BY'!$R88</f>
        <v>-2447639</v>
      </c>
      <c r="G153" s="206" t="s">
        <v>124</v>
      </c>
      <c r="H153" s="169"/>
      <c r="I153" s="161">
        <f>'[9]Link Out'!$I$49</f>
        <v>-2646962</v>
      </c>
      <c r="J153" s="161"/>
      <c r="K153" s="161">
        <f>I153-F153</f>
        <v>-199323</v>
      </c>
      <c r="L153" s="91"/>
      <c r="M153" s="32"/>
    </row>
    <row r="154" spans="1:13" x14ac:dyDescent="0.3">
      <c r="A154" s="144" t="s">
        <v>392</v>
      </c>
      <c r="B154" s="144" t="s">
        <v>393</v>
      </c>
      <c r="C154" s="204">
        <v>50110000</v>
      </c>
      <c r="D154" s="144" t="s">
        <v>425</v>
      </c>
      <c r="E154" s="144" t="s">
        <v>395</v>
      </c>
      <c r="F154" s="185">
        <f>+'[1]Link Out Monthly BY'!$R89</f>
        <v>639111</v>
      </c>
      <c r="G154" s="170" t="s">
        <v>259</v>
      </c>
      <c r="H154" s="163">
        <v>1</v>
      </c>
      <c r="I154" s="168">
        <f>'[9]Link Out'!$E$50</f>
        <v>691476</v>
      </c>
      <c r="J154" s="98"/>
      <c r="K154" s="168"/>
      <c r="L154" s="91"/>
      <c r="M154" s="32"/>
    </row>
    <row r="155" spans="1:13" x14ac:dyDescent="0.3">
      <c r="A155" s="144" t="s">
        <v>392</v>
      </c>
      <c r="B155" s="144" t="s">
        <v>393</v>
      </c>
      <c r="C155" s="204">
        <v>50111210</v>
      </c>
      <c r="D155" s="144" t="s">
        <v>426</v>
      </c>
      <c r="E155" s="144" t="s">
        <v>398</v>
      </c>
      <c r="F155" s="185">
        <f>+'[1]Link Out Monthly BY'!$R90</f>
        <v>0</v>
      </c>
      <c r="H155" s="169">
        <f>F155/SUM(SUM(F$156:F$171)+$F$174)</f>
        <v>0</v>
      </c>
      <c r="I155" s="164">
        <f t="shared" ref="I155:I171" si="6">I$154*H155</f>
        <v>0</v>
      </c>
      <c r="L155" s="91"/>
      <c r="M155" s="32"/>
    </row>
    <row r="156" spans="1:13" x14ac:dyDescent="0.3">
      <c r="A156" s="144" t="s">
        <v>392</v>
      </c>
      <c r="B156" s="144" t="s">
        <v>393</v>
      </c>
      <c r="C156" s="204">
        <v>50111300</v>
      </c>
      <c r="D156" s="144" t="s">
        <v>427</v>
      </c>
      <c r="E156" s="144" t="s">
        <v>400</v>
      </c>
      <c r="F156" s="185">
        <f>+'[1]Link Out Monthly BY'!$R91</f>
        <v>145972</v>
      </c>
      <c r="G156" s="164"/>
      <c r="H156" s="169">
        <f t="shared" ref="H156:H171" si="7">F156/SUM(SUM(F$156:F$171)+$F$174)</f>
        <v>0.37543659305669153</v>
      </c>
      <c r="I156" s="164">
        <f t="shared" si="6"/>
        <v>259605.39362046882</v>
      </c>
      <c r="J156" s="96"/>
      <c r="K156" s="32"/>
      <c r="L156" s="91"/>
      <c r="M156" s="32"/>
    </row>
    <row r="157" spans="1:13" x14ac:dyDescent="0.3">
      <c r="A157" s="144" t="s">
        <v>392</v>
      </c>
      <c r="B157" s="144" t="s">
        <v>393</v>
      </c>
      <c r="C157" s="204">
        <v>50111400</v>
      </c>
      <c r="D157" s="144" t="s">
        <v>428</v>
      </c>
      <c r="E157" s="144" t="s">
        <v>403</v>
      </c>
      <c r="F157" s="185">
        <f>+'[1]Link Out Monthly BY'!$R92</f>
        <v>15804</v>
      </c>
      <c r="G157" s="164"/>
      <c r="H157" s="169">
        <f t="shared" si="7"/>
        <v>4.0647520871591486E-2</v>
      </c>
      <c r="I157" s="164">
        <f t="shared" si="6"/>
        <v>28106.785142204593</v>
      </c>
      <c r="J157" s="96"/>
      <c r="K157" s="32"/>
      <c r="L157" s="91"/>
      <c r="M157" s="32"/>
    </row>
    <row r="158" spans="1:13" x14ac:dyDescent="0.3">
      <c r="A158" s="144" t="s">
        <v>392</v>
      </c>
      <c r="B158" s="144" t="s">
        <v>393</v>
      </c>
      <c r="C158" s="204">
        <v>50111405</v>
      </c>
      <c r="D158" s="144" t="s">
        <v>429</v>
      </c>
      <c r="E158" s="144" t="s">
        <v>403</v>
      </c>
      <c r="F158" s="185"/>
      <c r="G158" s="164"/>
      <c r="H158" s="169">
        <f t="shared" si="7"/>
        <v>0</v>
      </c>
      <c r="I158" s="164">
        <f t="shared" si="6"/>
        <v>0</v>
      </c>
      <c r="J158" s="96"/>
      <c r="K158" s="32"/>
      <c r="L158" s="91"/>
      <c r="M158" s="32"/>
    </row>
    <row r="159" spans="1:13" x14ac:dyDescent="0.3">
      <c r="A159" s="144" t="s">
        <v>392</v>
      </c>
      <c r="B159" s="144" t="s">
        <v>393</v>
      </c>
      <c r="C159" s="204">
        <v>50111415</v>
      </c>
      <c r="D159" s="144" t="s">
        <v>430</v>
      </c>
      <c r="E159" s="144" t="s">
        <v>403</v>
      </c>
      <c r="F159" s="185">
        <f>+'[1]Link Out Monthly BY'!$R94</f>
        <v>5351</v>
      </c>
      <c r="G159" s="164"/>
      <c r="H159" s="169">
        <f t="shared" si="7"/>
        <v>1.3762647695766012E-2</v>
      </c>
      <c r="I159" s="164">
        <f t="shared" si="6"/>
        <v>9516.5405780774981</v>
      </c>
      <c r="J159" s="96"/>
      <c r="K159" s="32"/>
      <c r="L159" s="91"/>
      <c r="M159" s="32"/>
    </row>
    <row r="160" spans="1:13" x14ac:dyDescent="0.3">
      <c r="A160" s="144" t="s">
        <v>392</v>
      </c>
      <c r="B160" s="144" t="s">
        <v>393</v>
      </c>
      <c r="C160" s="204">
        <v>50111420</v>
      </c>
      <c r="D160" s="144" t="s">
        <v>431</v>
      </c>
      <c r="E160" s="144" t="s">
        <v>403</v>
      </c>
      <c r="F160" s="185">
        <f>+'[1]Link Out Monthly BY'!$R95</f>
        <v>48078</v>
      </c>
      <c r="G160" s="164"/>
      <c r="H160" s="169">
        <f t="shared" si="7"/>
        <v>0.12365549914353173</v>
      </c>
      <c r="I160" s="164">
        <f t="shared" si="6"/>
        <v>85504.809925772744</v>
      </c>
      <c r="J160" s="96"/>
      <c r="K160" s="32"/>
      <c r="L160" s="91"/>
      <c r="M160" s="32"/>
    </row>
    <row r="161" spans="1:13" x14ac:dyDescent="0.3">
      <c r="A161" s="144" t="s">
        <v>392</v>
      </c>
      <c r="B161" s="144" t="s">
        <v>393</v>
      </c>
      <c r="C161" s="204">
        <v>50111500</v>
      </c>
      <c r="D161" s="144" t="s">
        <v>432</v>
      </c>
      <c r="E161" s="144" t="s">
        <v>408</v>
      </c>
      <c r="F161" s="185">
        <f>+'[1]Link Out Monthly BY'!$R96</f>
        <v>1089</v>
      </c>
      <c r="G161" s="164"/>
      <c r="H161" s="169">
        <f t="shared" si="7"/>
        <v>2.8008827024274315E-3</v>
      </c>
      <c r="I161" s="164">
        <f t="shared" si="6"/>
        <v>1936.7431675437106</v>
      </c>
      <c r="J161" s="96"/>
      <c r="K161" s="32"/>
      <c r="L161" s="91"/>
      <c r="M161" s="32"/>
    </row>
    <row r="162" spans="1:13" x14ac:dyDescent="0.3">
      <c r="A162" s="144" t="s">
        <v>392</v>
      </c>
      <c r="B162" s="144" t="s">
        <v>393</v>
      </c>
      <c r="C162" s="204">
        <v>50111510</v>
      </c>
      <c r="D162" s="144" t="s">
        <v>433</v>
      </c>
      <c r="E162" s="144" t="s">
        <v>408</v>
      </c>
      <c r="F162" s="185">
        <f>+'[1]Link Out Monthly BY'!$R97</f>
        <v>17862</v>
      </c>
      <c r="G162" s="164"/>
      <c r="H162" s="169">
        <f t="shared" si="7"/>
        <v>4.5940649064057655E-2</v>
      </c>
      <c r="I162" s="164">
        <f t="shared" si="6"/>
        <v>31766.856252218331</v>
      </c>
      <c r="J162" s="96"/>
      <c r="K162" s="32"/>
      <c r="L162" s="91"/>
      <c r="M162" s="32"/>
    </row>
    <row r="163" spans="1:13" x14ac:dyDescent="0.3">
      <c r="A163" s="144" t="s">
        <v>392</v>
      </c>
      <c r="B163" s="144" t="s">
        <v>393</v>
      </c>
      <c r="C163" s="204">
        <v>50111520</v>
      </c>
      <c r="D163" s="144" t="s">
        <v>434</v>
      </c>
      <c r="E163" s="144" t="s">
        <v>408</v>
      </c>
      <c r="F163" s="185">
        <f>+'[1]Link Out Monthly BY'!$R98</f>
        <v>6274</v>
      </c>
      <c r="G163" s="164"/>
      <c r="H163" s="169">
        <f t="shared" si="7"/>
        <v>1.6136582254389079E-2</v>
      </c>
      <c r="I163" s="164">
        <f t="shared" si="6"/>
        <v>11158.059350935942</v>
      </c>
      <c r="J163" s="96"/>
      <c r="K163" s="32"/>
      <c r="L163" s="91"/>
      <c r="M163" s="32"/>
    </row>
    <row r="164" spans="1:13" x14ac:dyDescent="0.3">
      <c r="A164" s="144" t="s">
        <v>392</v>
      </c>
      <c r="B164" s="144" t="s">
        <v>393</v>
      </c>
      <c r="C164" s="204">
        <v>50111600</v>
      </c>
      <c r="D164" s="144" t="s">
        <v>435</v>
      </c>
      <c r="E164" s="144" t="s">
        <v>395</v>
      </c>
      <c r="F164" s="185">
        <f>+'[1]Link Out Monthly BY'!$R99</f>
        <v>122</v>
      </c>
      <c r="G164" s="164"/>
      <c r="H164" s="169">
        <f t="shared" si="7"/>
        <v>3.1378116592850933E-4</v>
      </c>
      <c r="I164" s="164">
        <f t="shared" si="6"/>
        <v>216.97214549158193</v>
      </c>
      <c r="J164" s="96"/>
      <c r="K164" s="32"/>
      <c r="L164" s="91"/>
      <c r="M164" s="32"/>
    </row>
    <row r="165" spans="1:13" x14ac:dyDescent="0.3">
      <c r="A165" s="144" t="s">
        <v>392</v>
      </c>
      <c r="B165" s="144" t="s">
        <v>393</v>
      </c>
      <c r="C165" s="204">
        <v>50112215</v>
      </c>
      <c r="D165" s="144" t="s">
        <v>436</v>
      </c>
      <c r="E165" s="144" t="s">
        <v>413</v>
      </c>
      <c r="F165" s="185">
        <v>0</v>
      </c>
      <c r="G165" s="164"/>
      <c r="H165" s="169">
        <f t="shared" si="7"/>
        <v>0</v>
      </c>
      <c r="I165" s="164">
        <f t="shared" si="6"/>
        <v>0</v>
      </c>
      <c r="J165" s="96"/>
      <c r="K165" s="32"/>
      <c r="L165" s="91"/>
      <c r="M165" s="32"/>
    </row>
    <row r="166" spans="1:13" x14ac:dyDescent="0.3">
      <c r="A166" s="144" t="s">
        <v>392</v>
      </c>
      <c r="B166" s="144" t="s">
        <v>393</v>
      </c>
      <c r="C166" s="204">
        <v>50112300</v>
      </c>
      <c r="D166" s="144" t="s">
        <v>437</v>
      </c>
      <c r="E166" s="144" t="s">
        <v>415</v>
      </c>
      <c r="F166" s="185">
        <f>+'[1]Link Out Monthly BY'!$R101</f>
        <v>24399</v>
      </c>
      <c r="G166" s="164"/>
      <c r="H166" s="169">
        <f t="shared" si="7"/>
        <v>6.2753661208931957E-2</v>
      </c>
      <c r="I166" s="164">
        <f t="shared" si="6"/>
        <v>43392.650638107436</v>
      </c>
      <c r="J166" s="96"/>
      <c r="K166" s="32"/>
      <c r="L166" s="91"/>
      <c r="M166" s="32"/>
    </row>
    <row r="167" spans="1:13" x14ac:dyDescent="0.3">
      <c r="A167" s="144" t="s">
        <v>392</v>
      </c>
      <c r="B167" s="144" t="s">
        <v>393</v>
      </c>
      <c r="C167" s="204">
        <v>50112400</v>
      </c>
      <c r="D167" s="144" t="s">
        <v>438</v>
      </c>
      <c r="E167" s="144" t="s">
        <v>417</v>
      </c>
      <c r="F167" s="185">
        <f>+'[1]Link Out Monthly BY'!$R102</f>
        <v>93016</v>
      </c>
      <c r="G167" s="164"/>
      <c r="H167" s="169">
        <f t="shared" si="7"/>
        <v>0.23923499122955921</v>
      </c>
      <c r="I167" s="164">
        <f t="shared" si="6"/>
        <v>165425.25479545069</v>
      </c>
      <c r="J167" s="96"/>
      <c r="K167" s="32"/>
      <c r="L167" s="91"/>
      <c r="M167" s="32"/>
    </row>
    <row r="168" spans="1:13" x14ac:dyDescent="0.3">
      <c r="A168" s="144" t="s">
        <v>392</v>
      </c>
      <c r="B168" s="144" t="s">
        <v>393</v>
      </c>
      <c r="C168" s="204">
        <v>50112420</v>
      </c>
      <c r="D168" s="144" t="s">
        <v>439</v>
      </c>
      <c r="E168" s="144" t="s">
        <v>417</v>
      </c>
      <c r="F168" s="185">
        <f>+'[1]Link Out Monthly BY'!$R104</f>
        <v>8862</v>
      </c>
      <c r="G168" s="164"/>
      <c r="H168" s="169">
        <f t="shared" si="7"/>
        <v>2.2792858134905326E-2</v>
      </c>
      <c r="I168" s="164">
        <f t="shared" si="6"/>
        <v>15760.714371691794</v>
      </c>
      <c r="J168" s="96"/>
      <c r="K168" s="32"/>
      <c r="L168" s="91"/>
      <c r="M168" s="32"/>
    </row>
    <row r="169" spans="1:13" x14ac:dyDescent="0.3">
      <c r="A169" s="144" t="s">
        <v>392</v>
      </c>
      <c r="B169" s="144" t="s">
        <v>393</v>
      </c>
      <c r="C169" s="204">
        <v>50112430</v>
      </c>
      <c r="D169" s="144" t="s">
        <v>440</v>
      </c>
      <c r="E169" s="144" t="s">
        <v>417</v>
      </c>
      <c r="F169" s="185">
        <f>+'[1]Link Out Monthly BY'!$R106</f>
        <v>16804</v>
      </c>
      <c r="G169" s="164"/>
      <c r="H169" s="169">
        <f t="shared" si="7"/>
        <v>4.3219497641497302E-2</v>
      </c>
      <c r="I169" s="164">
        <f t="shared" si="6"/>
        <v>29885.245351151989</v>
      </c>
      <c r="J169" s="96"/>
      <c r="K169" s="32"/>
      <c r="L169" s="91"/>
      <c r="M169" s="32"/>
    </row>
    <row r="170" spans="1:13" x14ac:dyDescent="0.3">
      <c r="A170" s="144" t="s">
        <v>392</v>
      </c>
      <c r="B170" s="144" t="s">
        <v>393</v>
      </c>
      <c r="C170" s="204">
        <v>50112435</v>
      </c>
      <c r="D170" s="144" t="s">
        <v>441</v>
      </c>
      <c r="E170" s="144" t="s">
        <v>417</v>
      </c>
      <c r="F170" s="185">
        <f>+'[1]Link Out Monthly BY'!$R107</f>
        <v>3539</v>
      </c>
      <c r="G170" s="164"/>
      <c r="H170" s="169">
        <f t="shared" si="7"/>
        <v>9.1022257886966759E-3</v>
      </c>
      <c r="I170" s="164">
        <f t="shared" si="6"/>
        <v>6293.9706794648228</v>
      </c>
      <c r="J170" s="96"/>
      <c r="K170" s="32"/>
      <c r="L170" s="91"/>
      <c r="M170" s="32"/>
    </row>
    <row r="171" spans="1:13" x14ac:dyDescent="0.3">
      <c r="A171" s="144" t="s">
        <v>392</v>
      </c>
      <c r="B171" s="144" t="s">
        <v>393</v>
      </c>
      <c r="C171" s="204">
        <v>50112440</v>
      </c>
      <c r="D171" s="144" t="s">
        <v>442</v>
      </c>
      <c r="E171" s="144" t="s">
        <v>417</v>
      </c>
      <c r="F171" s="185">
        <f>+'[1]Link Out Monthly BY'!$R108</f>
        <v>1634</v>
      </c>
      <c r="G171" s="164"/>
      <c r="H171" s="169">
        <f t="shared" si="7"/>
        <v>4.2026100420261003E-3</v>
      </c>
      <c r="I171" s="164">
        <f t="shared" si="6"/>
        <v>2906.00398142004</v>
      </c>
      <c r="J171" s="96"/>
      <c r="K171" s="32"/>
      <c r="L171" s="91"/>
      <c r="M171" s="32"/>
    </row>
    <row r="172" spans="1:13" x14ac:dyDescent="0.3">
      <c r="A172" s="144" t="s">
        <v>392</v>
      </c>
      <c r="B172" s="144" t="s">
        <v>393</v>
      </c>
      <c r="C172" s="204">
        <v>50119900</v>
      </c>
      <c r="D172" s="144" t="s">
        <v>443</v>
      </c>
      <c r="E172" s="144" t="s">
        <v>395</v>
      </c>
      <c r="F172" s="185">
        <f>+'[1]Link Out Monthly BY'!$R109</f>
        <v>-359649</v>
      </c>
      <c r="G172" s="206" t="s">
        <v>83</v>
      </c>
      <c r="H172" s="169"/>
      <c r="I172" s="161">
        <f>'[9]Link Out'!$I$50</f>
        <v>-143551</v>
      </c>
      <c r="J172" s="161"/>
      <c r="K172" s="161">
        <f>I172-F172</f>
        <v>216098</v>
      </c>
      <c r="L172" s="91"/>
      <c r="M172" s="32"/>
    </row>
    <row r="173" spans="1:13" x14ac:dyDescent="0.3">
      <c r="A173" s="144" t="s">
        <v>392</v>
      </c>
      <c r="B173" s="144" t="s">
        <v>393</v>
      </c>
      <c r="C173" s="204">
        <v>50120000</v>
      </c>
      <c r="D173" s="144" t="s">
        <v>444</v>
      </c>
      <c r="E173" s="144" t="s">
        <v>395</v>
      </c>
      <c r="F173" s="185">
        <f>+'[1]Link Out Monthly BY'!$R110</f>
        <v>0</v>
      </c>
      <c r="G173" s="164"/>
      <c r="H173" s="169"/>
      <c r="I173" s="225"/>
      <c r="J173" s="96"/>
      <c r="K173" s="32"/>
      <c r="L173" s="91"/>
      <c r="M173" s="32"/>
    </row>
    <row r="174" spans="1:13" x14ac:dyDescent="0.3">
      <c r="A174" s="144" t="s">
        <v>392</v>
      </c>
      <c r="B174" s="144" t="s">
        <v>393</v>
      </c>
      <c r="C174" s="204">
        <v>50121300</v>
      </c>
      <c r="D174" s="144" t="s">
        <v>445</v>
      </c>
      <c r="E174" s="144" t="s">
        <v>400</v>
      </c>
      <c r="F174" s="185">
        <f>+'[1]Link Out Monthly BY'!$R111</f>
        <v>0</v>
      </c>
      <c r="G174" s="164"/>
      <c r="H174" s="169">
        <f t="shared" ref="H174" si="8">F174/SUM(SUM(F$156:F$171)+$F$174)</f>
        <v>0</v>
      </c>
      <c r="I174" s="164">
        <f t="shared" ref="I174" si="9">I$154*H174</f>
        <v>0</v>
      </c>
      <c r="J174" s="96"/>
      <c r="K174" s="32"/>
      <c r="L174" s="91"/>
      <c r="M174" s="32"/>
    </row>
    <row r="175" spans="1:13" x14ac:dyDescent="0.3">
      <c r="A175" s="144" t="s">
        <v>392</v>
      </c>
      <c r="B175" s="144" t="s">
        <v>393</v>
      </c>
      <c r="C175" s="204">
        <v>50171000</v>
      </c>
      <c r="D175" s="144" t="s">
        <v>446</v>
      </c>
      <c r="E175" s="144" t="s">
        <v>395</v>
      </c>
      <c r="F175" s="185">
        <f>+'[1]Link Out Monthly BY'!$R114</f>
        <v>393701</v>
      </c>
      <c r="G175" s="164"/>
      <c r="H175" s="169"/>
      <c r="I175" s="164">
        <f>'[9]Link Out'!$G$39</f>
        <v>577022</v>
      </c>
      <c r="J175" s="96"/>
      <c r="K175" s="32"/>
      <c r="L175" s="91"/>
      <c r="M175" s="32"/>
    </row>
    <row r="176" spans="1:13" x14ac:dyDescent="0.3">
      <c r="A176" s="144" t="s">
        <v>392</v>
      </c>
      <c r="B176" s="144" t="s">
        <v>393</v>
      </c>
      <c r="C176" s="204">
        <v>50171600</v>
      </c>
      <c r="D176" s="144" t="s">
        <v>447</v>
      </c>
      <c r="E176" s="144" t="s">
        <v>395</v>
      </c>
      <c r="F176" s="185">
        <f>+'[1]Link Out Monthly BY'!$R115</f>
        <v>453</v>
      </c>
      <c r="G176" s="171" t="s">
        <v>139</v>
      </c>
      <c r="H176" s="166">
        <f>F176/SUM(F$176:F$177)</f>
        <v>2.9109368975710061E-2</v>
      </c>
      <c r="I176" s="164">
        <f>G$177*H176</f>
        <v>468.80638735381052</v>
      </c>
      <c r="J176" s="96"/>
      <c r="K176" s="32"/>
      <c r="L176" s="91"/>
      <c r="M176" s="32"/>
    </row>
    <row r="177" spans="1:13" x14ac:dyDescent="0.3">
      <c r="A177" s="144" t="s">
        <v>392</v>
      </c>
      <c r="B177" s="144" t="s">
        <v>393</v>
      </c>
      <c r="C177" s="204">
        <v>50171800</v>
      </c>
      <c r="D177" s="144" t="s">
        <v>448</v>
      </c>
      <c r="E177" s="144" t="s">
        <v>395</v>
      </c>
      <c r="F177" s="185">
        <f>+'[1]Link Out Monthly BY'!$R116</f>
        <v>15109</v>
      </c>
      <c r="G177" s="171">
        <f>'[9]Link Out'!$G$40</f>
        <v>16105</v>
      </c>
      <c r="H177" s="166">
        <f>F177/SUM(F$176:F$177)</f>
        <v>0.97089063102428996</v>
      </c>
      <c r="I177" s="164">
        <f>G$177*H177</f>
        <v>15636.19361264619</v>
      </c>
      <c r="J177" s="102"/>
      <c r="K177" s="32"/>
      <c r="L177" s="91"/>
      <c r="M177" s="32"/>
    </row>
    <row r="178" spans="1:13" x14ac:dyDescent="0.3">
      <c r="A178" s="144" t="s">
        <v>392</v>
      </c>
      <c r="B178" s="144" t="s">
        <v>393</v>
      </c>
      <c r="C178" s="204">
        <v>50185000</v>
      </c>
      <c r="D178" s="144" t="s">
        <v>449</v>
      </c>
      <c r="E178" s="144" t="s">
        <v>395</v>
      </c>
      <c r="F178" s="185">
        <f>+'[1]Link Out Monthly BY'!$R117</f>
        <v>0</v>
      </c>
      <c r="G178" s="206"/>
      <c r="H178" s="207"/>
      <c r="I178" s="32">
        <v>0</v>
      </c>
      <c r="J178" s="102"/>
      <c r="K178" s="32"/>
      <c r="L178" s="32"/>
      <c r="M178" s="32"/>
    </row>
    <row r="179" spans="1:13" s="4" customFormat="1" x14ac:dyDescent="0.3">
      <c r="A179" s="69" t="s">
        <v>450</v>
      </c>
      <c r="B179" s="69">
        <v>0</v>
      </c>
      <c r="C179" s="197">
        <v>0</v>
      </c>
      <c r="D179" s="69">
        <v>0</v>
      </c>
      <c r="E179" s="69">
        <v>0</v>
      </c>
      <c r="F179" s="213">
        <f>+'[1]Link Out Monthly BY'!$R$118</f>
        <v>7184124</v>
      </c>
      <c r="G179" s="219"/>
      <c r="H179" s="220"/>
      <c r="I179" s="219"/>
      <c r="J179" s="221"/>
      <c r="K179" s="217"/>
      <c r="L179" s="216"/>
      <c r="M179" s="217"/>
    </row>
    <row r="180" spans="1:13" x14ac:dyDescent="0.3">
      <c r="A180" s="144" t="s">
        <v>451</v>
      </c>
      <c r="B180" s="144" t="s">
        <v>452</v>
      </c>
      <c r="C180" s="204">
        <v>50610000</v>
      </c>
      <c r="D180" s="144" t="s">
        <v>453</v>
      </c>
      <c r="E180" s="144" t="s">
        <v>454</v>
      </c>
      <c r="F180" s="185">
        <f>+'[1]Link Out Monthly BY'!$R$119</f>
        <v>627714</v>
      </c>
      <c r="G180" s="25"/>
      <c r="H180" s="112"/>
      <c r="I180" s="226">
        <f>'[9]Link Out'!$E$52</f>
        <v>554118</v>
      </c>
      <c r="J180" s="158"/>
      <c r="K180" s="158">
        <f>I180-F180</f>
        <v>-73596</v>
      </c>
      <c r="L180" s="91"/>
      <c r="M180" s="32"/>
    </row>
    <row r="181" spans="1:13" x14ac:dyDescent="0.3">
      <c r="A181" s="144" t="s">
        <v>451</v>
      </c>
      <c r="B181" s="144" t="s">
        <v>452</v>
      </c>
      <c r="C181" s="204">
        <v>50610100</v>
      </c>
      <c r="D181" s="144" t="s">
        <v>455</v>
      </c>
      <c r="E181" s="144" t="s">
        <v>454</v>
      </c>
      <c r="F181" s="185">
        <f>+'[1]Link Out Monthly BY'!$R$120</f>
        <v>-188553</v>
      </c>
      <c r="G181" s="25"/>
      <c r="H181" s="112"/>
      <c r="I181" s="226">
        <f>'[9]Link Out'!$I$52</f>
        <v>-154599</v>
      </c>
      <c r="J181" s="158"/>
      <c r="K181" s="158">
        <f t="shared" ref="K181:K192" si="10">I181-F181</f>
        <v>33954</v>
      </c>
      <c r="L181" s="91"/>
      <c r="M181" s="32"/>
    </row>
    <row r="182" spans="1:13" s="4" customFormat="1" x14ac:dyDescent="0.3">
      <c r="A182" s="69" t="s">
        <v>456</v>
      </c>
      <c r="B182" s="69">
        <v>0</v>
      </c>
      <c r="C182" s="197">
        <v>0</v>
      </c>
      <c r="D182" s="69">
        <v>0</v>
      </c>
      <c r="E182" s="69">
        <v>0</v>
      </c>
      <c r="F182" s="213">
        <f>+'[1]Link Out Monthly BY'!$R$121</f>
        <v>439161</v>
      </c>
      <c r="G182" s="227"/>
      <c r="H182" s="228"/>
      <c r="I182" s="229"/>
      <c r="J182" s="229"/>
      <c r="K182" s="229"/>
      <c r="L182" s="216"/>
      <c r="M182" s="217"/>
    </row>
    <row r="183" spans="1:13" x14ac:dyDescent="0.3">
      <c r="A183" s="144" t="s">
        <v>457</v>
      </c>
      <c r="B183" s="144" t="s">
        <v>458</v>
      </c>
      <c r="C183" s="204">
        <v>50510000</v>
      </c>
      <c r="D183" s="144" t="s">
        <v>459</v>
      </c>
      <c r="E183" s="144" t="s">
        <v>454</v>
      </c>
      <c r="F183" s="185">
        <f>+'[1]Link Out Monthly BY'!$R122</f>
        <v>169677</v>
      </c>
      <c r="G183" s="25"/>
      <c r="H183" s="112"/>
      <c r="I183" s="158">
        <f>'[9]Link Out'!$E$46</f>
        <v>102681</v>
      </c>
      <c r="J183" s="158"/>
      <c r="K183" s="158">
        <f t="shared" si="10"/>
        <v>-66996</v>
      </c>
      <c r="L183" s="91"/>
      <c r="M183" s="32"/>
    </row>
    <row r="184" spans="1:13" x14ac:dyDescent="0.3">
      <c r="A184" s="144" t="s">
        <v>457</v>
      </c>
      <c r="B184" s="144" t="s">
        <v>458</v>
      </c>
      <c r="C184" s="204">
        <v>50510100</v>
      </c>
      <c r="D184" s="144" t="s">
        <v>460</v>
      </c>
      <c r="E184" s="144" t="s">
        <v>454</v>
      </c>
      <c r="F184" s="185">
        <f>+'[1]Link Out Monthly BY'!$R123</f>
        <v>-55076</v>
      </c>
      <c r="G184" s="25"/>
      <c r="H184" s="112"/>
      <c r="I184" s="158">
        <f>'[9]Link Out'!$I$46</f>
        <v>-28648</v>
      </c>
      <c r="J184" s="158"/>
      <c r="K184" s="158">
        <f t="shared" si="10"/>
        <v>26428</v>
      </c>
      <c r="L184" s="91"/>
      <c r="M184" s="32"/>
    </row>
    <row r="185" spans="1:13" x14ac:dyDescent="0.3">
      <c r="A185" s="69" t="s">
        <v>463</v>
      </c>
      <c r="B185" s="144"/>
      <c r="C185" s="204"/>
      <c r="D185" s="144"/>
      <c r="E185" s="144"/>
      <c r="F185" s="213">
        <f>+'[1]Link Out Monthly BY'!$R$124</f>
        <v>114601</v>
      </c>
      <c r="G185" s="25"/>
      <c r="H185" s="112"/>
      <c r="I185" s="158"/>
      <c r="J185" s="158"/>
      <c r="K185" s="158"/>
      <c r="L185" s="91"/>
      <c r="M185" s="32"/>
    </row>
    <row r="186" spans="1:13" x14ac:dyDescent="0.3">
      <c r="A186" s="144" t="s">
        <v>464</v>
      </c>
      <c r="B186" s="144" t="s">
        <v>458</v>
      </c>
      <c r="C186" s="204">
        <v>50550000</v>
      </c>
      <c r="D186" s="144" t="s">
        <v>461</v>
      </c>
      <c r="E186" s="144" t="s">
        <v>454</v>
      </c>
      <c r="F186" s="185">
        <f>+'[1]Link Out Monthly BY'!$R125</f>
        <v>1978520</v>
      </c>
      <c r="G186" s="25"/>
      <c r="H186" s="112"/>
      <c r="I186" s="158">
        <f>'[9]Link Out'!$E$47</f>
        <v>2400522</v>
      </c>
      <c r="J186" s="158"/>
      <c r="K186" s="158">
        <f t="shared" si="10"/>
        <v>422002</v>
      </c>
      <c r="L186" s="91"/>
      <c r="M186" s="32"/>
    </row>
    <row r="187" spans="1:13" x14ac:dyDescent="0.3">
      <c r="A187" s="144" t="s">
        <v>464</v>
      </c>
      <c r="B187" s="144" t="s">
        <v>458</v>
      </c>
      <c r="C187" s="204">
        <v>50550100</v>
      </c>
      <c r="D187" s="144" t="s">
        <v>462</v>
      </c>
      <c r="E187" s="144" t="s">
        <v>454</v>
      </c>
      <c r="F187" s="185">
        <f>+'[1]Link Out Monthly BY'!$R126</f>
        <v>-563503</v>
      </c>
      <c r="G187" s="25"/>
      <c r="H187" s="112"/>
      <c r="I187" s="158">
        <f>'[9]Link Out'!$I$47</f>
        <v>-680208</v>
      </c>
      <c r="J187" s="158"/>
      <c r="K187" s="158">
        <f t="shared" si="10"/>
        <v>-116705</v>
      </c>
      <c r="L187" s="91"/>
      <c r="M187" s="32"/>
    </row>
    <row r="188" spans="1:13" s="4" customFormat="1" x14ac:dyDescent="0.3">
      <c r="A188" s="69" t="s">
        <v>487</v>
      </c>
      <c r="B188" s="69">
        <v>0</v>
      </c>
      <c r="C188" s="197">
        <v>0</v>
      </c>
      <c r="D188" s="69">
        <v>0</v>
      </c>
      <c r="E188" s="69">
        <v>0</v>
      </c>
      <c r="F188" s="213">
        <f>+'[1]Link Out Monthly BY'!$R$128</f>
        <v>1415517</v>
      </c>
      <c r="G188" s="227"/>
      <c r="H188" s="228"/>
      <c r="I188" s="229"/>
      <c r="J188" s="229"/>
      <c r="K188" s="229"/>
      <c r="L188" s="216"/>
      <c r="M188" s="217"/>
    </row>
    <row r="189" spans="1:13" x14ac:dyDescent="0.3">
      <c r="A189" s="144" t="s">
        <v>488</v>
      </c>
      <c r="B189" s="144" t="s">
        <v>465</v>
      </c>
      <c r="C189" s="204">
        <v>50421000</v>
      </c>
      <c r="D189" s="144" t="s">
        <v>466</v>
      </c>
      <c r="E189" s="144" t="s">
        <v>454</v>
      </c>
      <c r="F189" s="185">
        <f>+'[1]Link Out Monthly BY'!$R129</f>
        <v>267244</v>
      </c>
      <c r="G189" s="25"/>
      <c r="H189" s="112"/>
      <c r="I189" s="158">
        <f>'[9]Link Out'!$E$54</f>
        <v>306173</v>
      </c>
      <c r="J189" s="158"/>
      <c r="K189" s="158">
        <f t="shared" si="10"/>
        <v>38929</v>
      </c>
      <c r="L189" s="91"/>
      <c r="M189" s="32"/>
    </row>
    <row r="190" spans="1:13" x14ac:dyDescent="0.3">
      <c r="A190" s="144" t="s">
        <v>488</v>
      </c>
      <c r="B190" s="144" t="s">
        <v>465</v>
      </c>
      <c r="C190" s="204">
        <v>50421100</v>
      </c>
      <c r="D190" s="144" t="s">
        <v>467</v>
      </c>
      <c r="E190" s="144" t="s">
        <v>454</v>
      </c>
      <c r="F190" s="185">
        <f>+'[1]Link Out Monthly BY'!$R130</f>
        <v>-74367</v>
      </c>
      <c r="G190" s="25"/>
      <c r="H190" s="112"/>
      <c r="I190" s="158">
        <f>'[9]Link Out'!$I$54</f>
        <v>-87053</v>
      </c>
      <c r="J190" s="158"/>
      <c r="K190" s="158">
        <f t="shared" si="10"/>
        <v>-12686</v>
      </c>
      <c r="L190" s="91"/>
      <c r="M190" s="30"/>
    </row>
    <row r="191" spans="1:13" x14ac:dyDescent="0.3">
      <c r="A191" s="144" t="s">
        <v>488</v>
      </c>
      <c r="B191" s="144" t="s">
        <v>465</v>
      </c>
      <c r="C191" s="204">
        <v>50422000</v>
      </c>
      <c r="D191" s="144" t="s">
        <v>468</v>
      </c>
      <c r="E191" s="144" t="s">
        <v>454</v>
      </c>
      <c r="F191" s="185">
        <f>+'[1]Link Out Monthly BY'!$R131</f>
        <v>307187</v>
      </c>
      <c r="G191" s="25"/>
      <c r="H191" s="112"/>
      <c r="I191" s="158">
        <f>'[9]Link Out'!$E$55</f>
        <v>361522</v>
      </c>
      <c r="J191" s="158"/>
      <c r="K191" s="158">
        <f t="shared" si="10"/>
        <v>54335</v>
      </c>
      <c r="L191" s="91"/>
      <c r="M191" s="30"/>
    </row>
    <row r="192" spans="1:13" x14ac:dyDescent="0.3">
      <c r="A192" s="144" t="s">
        <v>488</v>
      </c>
      <c r="B192" s="144" t="s">
        <v>465</v>
      </c>
      <c r="C192" s="204">
        <v>50422100</v>
      </c>
      <c r="D192" s="144" t="s">
        <v>469</v>
      </c>
      <c r="E192" s="144" t="s">
        <v>454</v>
      </c>
      <c r="F192" s="185">
        <f>+'[1]Link Out Monthly BY'!$R132</f>
        <v>-80324</v>
      </c>
      <c r="G192" s="25"/>
      <c r="H192" s="112"/>
      <c r="I192" s="158">
        <f>'[9]Link Out'!$I$55</f>
        <v>-99147</v>
      </c>
      <c r="J192" s="158"/>
      <c r="K192" s="158">
        <f t="shared" si="10"/>
        <v>-18823</v>
      </c>
      <c r="L192" s="91"/>
      <c r="M192" s="30"/>
    </row>
    <row r="193" spans="1:13" x14ac:dyDescent="0.3">
      <c r="A193" s="144" t="s">
        <v>488</v>
      </c>
      <c r="B193" s="144" t="s">
        <v>465</v>
      </c>
      <c r="C193" s="204">
        <v>50423000</v>
      </c>
      <c r="D193" s="144" t="s">
        <v>470</v>
      </c>
      <c r="E193" s="144" t="s">
        <v>454</v>
      </c>
      <c r="F193" s="185">
        <f>+'[1]Link Out Monthly BY'!$R133</f>
        <v>14837</v>
      </c>
      <c r="G193" s="25"/>
      <c r="H193" s="112"/>
      <c r="I193" s="158">
        <f>F193+K193</f>
        <v>17549</v>
      </c>
      <c r="J193" s="158"/>
      <c r="K193" s="158">
        <f>'[9]Link Out'!$C$59</f>
        <v>2712</v>
      </c>
      <c r="L193" s="91"/>
      <c r="M193" s="30"/>
    </row>
    <row r="194" spans="1:13" x14ac:dyDescent="0.3">
      <c r="A194" s="144" t="s">
        <v>488</v>
      </c>
      <c r="B194" s="144" t="s">
        <v>465</v>
      </c>
      <c r="C194" s="204">
        <v>50426000</v>
      </c>
      <c r="D194" s="144" t="s">
        <v>471</v>
      </c>
      <c r="E194" s="144" t="s">
        <v>454</v>
      </c>
      <c r="F194" s="185">
        <f>+'[1]Link Out Monthly BY'!$R134</f>
        <v>24707</v>
      </c>
      <c r="G194" s="25"/>
      <c r="H194" s="112"/>
      <c r="I194" s="158">
        <f>'[9]Link Out'!$E$56</f>
        <v>33593.699976088894</v>
      </c>
      <c r="J194" s="158"/>
      <c r="K194" s="158">
        <f t="shared" ref="K194:K195" si="11">I194-F194</f>
        <v>8886.6999760888939</v>
      </c>
      <c r="L194" s="91"/>
      <c r="M194" s="30"/>
    </row>
    <row r="195" spans="1:13" x14ac:dyDescent="0.3">
      <c r="A195" s="144" t="s">
        <v>488</v>
      </c>
      <c r="B195" s="144" t="s">
        <v>465</v>
      </c>
      <c r="C195" s="204">
        <v>50426100</v>
      </c>
      <c r="D195" s="144" t="s">
        <v>472</v>
      </c>
      <c r="E195" s="144" t="s">
        <v>454</v>
      </c>
      <c r="F195" s="185">
        <f>+'[1]Link Out Monthly BY'!$R135</f>
        <v>-4729</v>
      </c>
      <c r="G195" s="25"/>
      <c r="H195" s="112"/>
      <c r="I195" s="158">
        <f>'[9]Link Out'!$I$56</f>
        <v>-9638.1626676119122</v>
      </c>
      <c r="J195" s="158"/>
      <c r="K195" s="158">
        <f t="shared" si="11"/>
        <v>-4909.1626676119122</v>
      </c>
      <c r="L195" s="91"/>
      <c r="M195" s="30"/>
    </row>
    <row r="196" spans="1:13" x14ac:dyDescent="0.3">
      <c r="A196" s="144" t="s">
        <v>488</v>
      </c>
      <c r="B196" s="144" t="s">
        <v>465</v>
      </c>
      <c r="C196" s="204">
        <v>50450000</v>
      </c>
      <c r="D196" s="144" t="s">
        <v>473</v>
      </c>
      <c r="E196" s="144" t="s">
        <v>454</v>
      </c>
      <c r="F196" s="185">
        <f>+'[1]Link Out Monthly BY'!$R136</f>
        <v>18405</v>
      </c>
      <c r="G196" s="111" t="s">
        <v>138</v>
      </c>
      <c r="H196" s="235">
        <f>F196/SUM($F$196:$F$200)</f>
        <v>0.52318144347480033</v>
      </c>
      <c r="I196" s="180">
        <f>F196+(H196*K$196)</f>
        <v>18729.895676397849</v>
      </c>
      <c r="J196" s="236"/>
      <c r="K196" s="180">
        <f>'[9]Link Out'!$C$60</f>
        <v>621</v>
      </c>
      <c r="L196" s="91"/>
      <c r="M196" s="30"/>
    </row>
    <row r="197" spans="1:13" x14ac:dyDescent="0.3">
      <c r="A197" s="144" t="s">
        <v>488</v>
      </c>
      <c r="B197" s="144" t="s">
        <v>465</v>
      </c>
      <c r="C197" s="204">
        <v>50450013</v>
      </c>
      <c r="D197" s="144" t="s">
        <v>474</v>
      </c>
      <c r="E197" s="144" t="s">
        <v>475</v>
      </c>
      <c r="F197" s="185">
        <f>+'[1]Link Out Monthly BY'!$R137</f>
        <v>1556</v>
      </c>
      <c r="G197" s="111"/>
      <c r="H197" s="235">
        <f>F197/SUM($F$196:$F$200)</f>
        <v>4.4230933227209418E-2</v>
      </c>
      <c r="I197" s="180">
        <f>F197+(H197*K$196)</f>
        <v>1583.467409534097</v>
      </c>
      <c r="J197" s="236"/>
      <c r="K197" s="180"/>
      <c r="L197" s="91"/>
      <c r="M197" s="30"/>
    </row>
    <row r="198" spans="1:13" x14ac:dyDescent="0.3">
      <c r="A198" s="144" t="s">
        <v>488</v>
      </c>
      <c r="B198" s="144" t="s">
        <v>465</v>
      </c>
      <c r="C198" s="204">
        <v>50450014</v>
      </c>
      <c r="D198" s="144" t="s">
        <v>476</v>
      </c>
      <c r="E198" s="144" t="s">
        <v>477</v>
      </c>
      <c r="F198" s="185">
        <f>+'[1]Link Out Monthly BY'!$R138</f>
        <v>2022</v>
      </c>
      <c r="G198" s="111"/>
      <c r="H198" s="235">
        <f>F198/SUM($F$196:$F$200)</f>
        <v>5.7477472355666734E-2</v>
      </c>
      <c r="I198" s="180">
        <f>F198+(H198*K$196)</f>
        <v>2057.6935103328692</v>
      </c>
      <c r="J198" s="236"/>
      <c r="K198" s="180"/>
      <c r="L198" s="91"/>
      <c r="M198" s="30"/>
    </row>
    <row r="199" spans="1:13" x14ac:dyDescent="0.3">
      <c r="A199" s="144" t="s">
        <v>488</v>
      </c>
      <c r="B199" s="144" t="s">
        <v>465</v>
      </c>
      <c r="C199" s="204">
        <v>50450015</v>
      </c>
      <c r="D199" s="144" t="s">
        <v>478</v>
      </c>
      <c r="E199" s="144" t="s">
        <v>479</v>
      </c>
      <c r="F199" s="185">
        <f>+'[1]Link Out Monthly BY'!$R139</f>
        <v>0</v>
      </c>
      <c r="G199" s="111"/>
      <c r="H199" s="235">
        <f>F199/SUM($F$196:$F$200)</f>
        <v>0</v>
      </c>
      <c r="I199" s="180">
        <f>F199+(H199*K$196)</f>
        <v>0</v>
      </c>
      <c r="J199" s="236"/>
      <c r="K199" s="180"/>
      <c r="L199" s="91"/>
      <c r="M199" s="30"/>
    </row>
    <row r="200" spans="1:13" x14ac:dyDescent="0.3">
      <c r="A200" s="144" t="s">
        <v>488</v>
      </c>
      <c r="B200" s="144" t="s">
        <v>465</v>
      </c>
      <c r="C200" s="204">
        <v>50450016</v>
      </c>
      <c r="D200" s="144" t="s">
        <v>480</v>
      </c>
      <c r="E200" s="144" t="s">
        <v>454</v>
      </c>
      <c r="F200" s="185">
        <f>+'[1]Link Out Monthly BY'!$R140</f>
        <v>13196</v>
      </c>
      <c r="G200" s="115"/>
      <c r="H200" s="235">
        <f>F200/SUM($F$196:$F$200)</f>
        <v>0.37511015094232353</v>
      </c>
      <c r="I200" s="180">
        <f>F200+(H200*K$196)</f>
        <v>13428.943403735182</v>
      </c>
      <c r="J200" s="236"/>
      <c r="K200" s="114"/>
      <c r="L200" s="91"/>
      <c r="M200" s="30"/>
    </row>
    <row r="201" spans="1:13" x14ac:dyDescent="0.3">
      <c r="A201" s="144" t="s">
        <v>488</v>
      </c>
      <c r="B201" s="144" t="s">
        <v>465</v>
      </c>
      <c r="C201" s="204">
        <v>50451000</v>
      </c>
      <c r="D201" s="144" t="s">
        <v>481</v>
      </c>
      <c r="E201" s="144" t="s">
        <v>454</v>
      </c>
      <c r="F201" s="185">
        <f>+'[1]Link Out Monthly BY'!$R141</f>
        <v>13063</v>
      </c>
      <c r="G201" s="25"/>
      <c r="I201" s="158">
        <f>F201+K201</f>
        <v>13293</v>
      </c>
      <c r="J201" s="113"/>
      <c r="K201" s="158">
        <f>'[9]Link Out'!C61</f>
        <v>230</v>
      </c>
      <c r="L201" s="91"/>
      <c r="M201" s="30"/>
    </row>
    <row r="202" spans="1:13" x14ac:dyDescent="0.3">
      <c r="A202" s="144" t="s">
        <v>488</v>
      </c>
      <c r="B202" s="144" t="s">
        <v>465</v>
      </c>
      <c r="C202" s="204">
        <v>50452000</v>
      </c>
      <c r="D202" s="144" t="s">
        <v>482</v>
      </c>
      <c r="E202" s="144" t="s">
        <v>454</v>
      </c>
      <c r="F202" s="185">
        <f>+'[1]Link Out Monthly BY'!$R142</f>
        <v>8057</v>
      </c>
      <c r="G202" s="25"/>
      <c r="I202" s="158">
        <f t="shared" ref="I202:I204" si="12">F202+K202</f>
        <v>8199</v>
      </c>
      <c r="J202" s="113"/>
      <c r="K202" s="158">
        <f>'[9]Link Out'!C62</f>
        <v>142</v>
      </c>
      <c r="L202" s="91"/>
      <c r="M202" s="30"/>
    </row>
    <row r="203" spans="1:13" x14ac:dyDescent="0.3">
      <c r="A203" s="144" t="s">
        <v>488</v>
      </c>
      <c r="B203" s="144" t="s">
        <v>465</v>
      </c>
      <c r="C203" s="204">
        <v>50454000</v>
      </c>
      <c r="D203" s="144" t="s">
        <v>483</v>
      </c>
      <c r="E203" s="144" t="s">
        <v>454</v>
      </c>
      <c r="F203" s="185">
        <f>+'[1]Link Out Monthly BY'!$R143</f>
        <v>39</v>
      </c>
      <c r="G203" s="25"/>
      <c r="I203" s="158">
        <f t="shared" si="12"/>
        <v>40</v>
      </c>
      <c r="J203" s="113"/>
      <c r="K203" s="158">
        <f>'[9]Link Out'!C63</f>
        <v>1</v>
      </c>
      <c r="L203" s="91"/>
      <c r="M203" s="30"/>
    </row>
    <row r="204" spans="1:13" x14ac:dyDescent="0.3">
      <c r="A204" s="144" t="s">
        <v>488</v>
      </c>
      <c r="B204" s="144" t="s">
        <v>465</v>
      </c>
      <c r="C204" s="204">
        <v>50456000</v>
      </c>
      <c r="D204" s="144" t="s">
        <v>484</v>
      </c>
      <c r="E204" s="144" t="s">
        <v>454</v>
      </c>
      <c r="F204" s="185">
        <f>+'[1]Link Out Monthly BY'!$R144</f>
        <v>26053</v>
      </c>
      <c r="G204" s="25"/>
      <c r="I204" s="158">
        <f t="shared" si="12"/>
        <v>26513</v>
      </c>
      <c r="J204" s="113"/>
      <c r="K204" s="158">
        <f>'[9]Link Out'!C64</f>
        <v>460</v>
      </c>
      <c r="L204" s="91"/>
      <c r="M204" s="30"/>
    </row>
    <row r="205" spans="1:13" x14ac:dyDescent="0.3">
      <c r="A205" s="144" t="s">
        <v>488</v>
      </c>
      <c r="B205" s="144" t="s">
        <v>465</v>
      </c>
      <c r="C205" s="204">
        <v>50457000</v>
      </c>
      <c r="D205" s="144" t="s">
        <v>485</v>
      </c>
      <c r="E205" s="144" t="s">
        <v>454</v>
      </c>
      <c r="F205" s="185">
        <f>+'[1]Link Out Monthly BY'!$R145</f>
        <v>39890</v>
      </c>
      <c r="G205" s="25"/>
      <c r="I205" s="158">
        <f t="shared" ref="I205:I206" si="13">F205+K205</f>
        <v>40594</v>
      </c>
      <c r="J205" s="113"/>
      <c r="K205" s="158">
        <f>'[9]Link Out'!C65</f>
        <v>704</v>
      </c>
      <c r="L205" s="91"/>
      <c r="M205" s="30"/>
    </row>
    <row r="206" spans="1:13" x14ac:dyDescent="0.3">
      <c r="A206" s="144" t="s">
        <v>488</v>
      </c>
      <c r="B206" s="144" t="s">
        <v>465</v>
      </c>
      <c r="C206" s="204">
        <v>50458000</v>
      </c>
      <c r="D206" s="144" t="s">
        <v>486</v>
      </c>
      <c r="E206" s="144" t="s">
        <v>454</v>
      </c>
      <c r="F206" s="185">
        <f>+'[1]Link Out Monthly BY'!$R146</f>
        <v>1301</v>
      </c>
      <c r="G206" s="25"/>
      <c r="I206" s="158">
        <f t="shared" si="13"/>
        <v>1324</v>
      </c>
      <c r="J206" s="113"/>
      <c r="K206" s="158">
        <f>'[9]Link Out'!C66</f>
        <v>23</v>
      </c>
      <c r="L206" s="91"/>
      <c r="M206" s="30"/>
    </row>
    <row r="207" spans="1:13" s="4" customFormat="1" x14ac:dyDescent="0.3">
      <c r="A207" s="69" t="s">
        <v>507</v>
      </c>
      <c r="B207" s="69">
        <v>0</v>
      </c>
      <c r="C207" s="197">
        <v>0</v>
      </c>
      <c r="D207" s="69">
        <v>0</v>
      </c>
      <c r="E207" s="69">
        <v>0</v>
      </c>
      <c r="F207" s="213">
        <f>+'[1]Link Out Monthly BY'!$R$147</f>
        <v>578137</v>
      </c>
      <c r="I207" s="229"/>
      <c r="K207" s="229"/>
      <c r="L207" s="216"/>
      <c r="M207" s="31"/>
    </row>
    <row r="208" spans="1:13" x14ac:dyDescent="0.3">
      <c r="A208" s="144" t="s">
        <v>508</v>
      </c>
      <c r="B208" s="144" t="s">
        <v>489</v>
      </c>
      <c r="C208" s="204">
        <v>53401000</v>
      </c>
      <c r="D208" s="144" t="s">
        <v>490</v>
      </c>
      <c r="E208" s="144" t="s">
        <v>491</v>
      </c>
      <c r="F208" s="185">
        <f>+'[1]Link Out Monthly BY'!$R148</f>
        <v>4778427</v>
      </c>
      <c r="I208" s="158">
        <f>'[10]Link Out'!D8</f>
        <v>4948550</v>
      </c>
      <c r="J208" s="96"/>
      <c r="L208" s="91"/>
      <c r="M208" s="30"/>
    </row>
    <row r="209" spans="1:16" x14ac:dyDescent="0.3">
      <c r="A209" s="144" t="s">
        <v>508</v>
      </c>
      <c r="B209" s="144" t="s">
        <v>489</v>
      </c>
      <c r="C209" s="204">
        <v>53401100</v>
      </c>
      <c r="D209" s="144" t="s">
        <v>492</v>
      </c>
      <c r="E209" s="144" t="s">
        <v>491</v>
      </c>
      <c r="F209" s="185">
        <f>+'[1]Link Out Monthly BY'!$R149</f>
        <v>299355</v>
      </c>
      <c r="I209" s="158">
        <f>'[10]Link Out'!D9</f>
        <v>310013</v>
      </c>
      <c r="J209" s="96"/>
      <c r="L209" s="91"/>
      <c r="M209" s="30"/>
    </row>
    <row r="210" spans="1:16" x14ac:dyDescent="0.3">
      <c r="A210" s="144" t="s">
        <v>508</v>
      </c>
      <c r="B210" s="144" t="s">
        <v>489</v>
      </c>
      <c r="C210" s="204">
        <v>53401200</v>
      </c>
      <c r="D210" s="144" t="s">
        <v>493</v>
      </c>
      <c r="E210" s="144" t="s">
        <v>491</v>
      </c>
      <c r="F210" s="185">
        <f>+'[1]Link Out Monthly BY'!$R150</f>
        <v>579947</v>
      </c>
      <c r="I210" s="158">
        <f>'[10]Link Out'!D10</f>
        <v>600594</v>
      </c>
      <c r="J210" s="96"/>
      <c r="L210" s="91"/>
      <c r="M210" s="30"/>
    </row>
    <row r="211" spans="1:16" x14ac:dyDescent="0.3">
      <c r="A211" s="144" t="s">
        <v>508</v>
      </c>
      <c r="B211" s="144" t="s">
        <v>489</v>
      </c>
      <c r="C211" s="204">
        <v>53401300</v>
      </c>
      <c r="D211" s="144" t="s">
        <v>494</v>
      </c>
      <c r="E211" s="144" t="s">
        <v>491</v>
      </c>
      <c r="F211" s="185">
        <f>+'[1]Link Out Monthly BY'!$R151</f>
        <v>392082</v>
      </c>
      <c r="I211" s="158">
        <f>'[10]Link Out'!D11</f>
        <v>406041</v>
      </c>
      <c r="J211" s="96"/>
      <c r="L211" s="91"/>
      <c r="M211" s="30"/>
    </row>
    <row r="212" spans="1:16" x14ac:dyDescent="0.3">
      <c r="A212" s="144" t="s">
        <v>508</v>
      </c>
      <c r="B212" s="144" t="s">
        <v>489</v>
      </c>
      <c r="C212" s="204">
        <v>53401400</v>
      </c>
      <c r="D212" s="144" t="s">
        <v>495</v>
      </c>
      <c r="E212" s="144" t="s">
        <v>491</v>
      </c>
      <c r="F212" s="185">
        <f>+'[1]Link Out Monthly BY'!$R152</f>
        <v>698172</v>
      </c>
      <c r="I212" s="158">
        <f>'[10]Link Out'!D12</f>
        <v>723029</v>
      </c>
      <c r="J212" s="96"/>
      <c r="L212" s="91"/>
      <c r="M212" s="30"/>
    </row>
    <row r="213" spans="1:16" x14ac:dyDescent="0.3">
      <c r="A213" s="144" t="s">
        <v>508</v>
      </c>
      <c r="B213" s="144" t="s">
        <v>489</v>
      </c>
      <c r="C213" s="204">
        <v>53401500</v>
      </c>
      <c r="D213" s="144" t="s">
        <v>496</v>
      </c>
      <c r="E213" s="144" t="s">
        <v>491</v>
      </c>
      <c r="F213" s="185">
        <f>+'[1]Link Out Monthly BY'!$R153</f>
        <v>431481</v>
      </c>
      <c r="I213" s="158">
        <f>'[10]Link Out'!D13</f>
        <v>446843</v>
      </c>
      <c r="J213" s="96"/>
      <c r="L213" s="91"/>
      <c r="M213" s="30"/>
    </row>
    <row r="214" spans="1:16" x14ac:dyDescent="0.3">
      <c r="A214" s="144" t="s">
        <v>508</v>
      </c>
      <c r="B214" s="144" t="s">
        <v>489</v>
      </c>
      <c r="C214" s="204">
        <v>53401600</v>
      </c>
      <c r="D214" s="144" t="s">
        <v>497</v>
      </c>
      <c r="E214" s="144" t="s">
        <v>491</v>
      </c>
      <c r="F214" s="185">
        <f>+'[1]Link Out Monthly BY'!$R154</f>
        <v>65561</v>
      </c>
      <c r="I214" s="158">
        <f>'[10]Link Out'!D14</f>
        <v>67895</v>
      </c>
      <c r="J214" s="96"/>
      <c r="L214" s="91"/>
      <c r="M214" s="30"/>
    </row>
    <row r="215" spans="1:16" x14ac:dyDescent="0.3">
      <c r="A215" s="144" t="s">
        <v>508</v>
      </c>
      <c r="B215" s="144" t="s">
        <v>489</v>
      </c>
      <c r="C215" s="204">
        <v>53401700</v>
      </c>
      <c r="D215" s="144" t="s">
        <v>498</v>
      </c>
      <c r="E215" s="144" t="s">
        <v>491</v>
      </c>
      <c r="F215" s="185">
        <f>+'[1]Link Out Monthly BY'!$R155</f>
        <v>360212</v>
      </c>
      <c r="I215" s="158">
        <f>'[10]Link Out'!D15</f>
        <v>373036</v>
      </c>
      <c r="J215" s="96"/>
      <c r="L215" s="91"/>
      <c r="M215" s="30"/>
    </row>
    <row r="216" spans="1:16" x14ac:dyDescent="0.3">
      <c r="A216" s="144" t="s">
        <v>508</v>
      </c>
      <c r="B216" s="144" t="s">
        <v>489</v>
      </c>
      <c r="C216" s="204">
        <v>53401800</v>
      </c>
      <c r="D216" s="144" t="s">
        <v>499</v>
      </c>
      <c r="E216" s="144" t="s">
        <v>491</v>
      </c>
      <c r="F216" s="185">
        <f>+'[1]Link Out Monthly BY'!$R156</f>
        <v>102677</v>
      </c>
      <c r="I216" s="158">
        <f>'[10]Link Out'!D16</f>
        <v>106333</v>
      </c>
      <c r="J216" s="96"/>
      <c r="L216" s="91"/>
      <c r="M216" s="30"/>
    </row>
    <row r="217" spans="1:16" x14ac:dyDescent="0.3">
      <c r="A217" s="144" t="s">
        <v>508</v>
      </c>
      <c r="B217" s="144" t="s">
        <v>489</v>
      </c>
      <c r="C217" s="204">
        <v>53401900</v>
      </c>
      <c r="D217" s="144" t="s">
        <v>500</v>
      </c>
      <c r="E217" s="144" t="s">
        <v>491</v>
      </c>
      <c r="F217" s="185">
        <f>+'[1]Link Out Monthly BY'!$R157</f>
        <v>229269</v>
      </c>
      <c r="I217" s="158">
        <f>'[10]Link Out'!D17</f>
        <v>237432</v>
      </c>
      <c r="J217" s="96"/>
      <c r="L217" s="91"/>
      <c r="M217" s="30"/>
    </row>
    <row r="218" spans="1:16" x14ac:dyDescent="0.3">
      <c r="A218" s="144" t="s">
        <v>508</v>
      </c>
      <c r="B218" s="144" t="s">
        <v>489</v>
      </c>
      <c r="C218" s="204">
        <v>53402100</v>
      </c>
      <c r="D218" s="144" t="s">
        <v>501</v>
      </c>
      <c r="E218" s="144" t="s">
        <v>491</v>
      </c>
      <c r="F218" s="185">
        <f>+'[1]Link Out Monthly BY'!$R158</f>
        <v>274430</v>
      </c>
      <c r="I218" s="158">
        <f>'[10]Link Out'!D18</f>
        <v>284200</v>
      </c>
      <c r="J218" s="96"/>
      <c r="L218" s="91"/>
      <c r="M218" s="30"/>
    </row>
    <row r="219" spans="1:16" x14ac:dyDescent="0.3">
      <c r="A219" s="144" t="s">
        <v>508</v>
      </c>
      <c r="B219" s="144" t="s">
        <v>489</v>
      </c>
      <c r="C219" s="204">
        <v>53402200</v>
      </c>
      <c r="D219" s="144" t="s">
        <v>502</v>
      </c>
      <c r="E219" s="144" t="s">
        <v>491</v>
      </c>
      <c r="F219" s="185">
        <f>+'[1]Link Out Monthly BY'!$R159</f>
        <v>818645</v>
      </c>
      <c r="I219" s="158">
        <f>'[10]Link Out'!D19</f>
        <v>847791</v>
      </c>
      <c r="J219" s="96"/>
      <c r="L219" s="91"/>
      <c r="M219" s="30"/>
    </row>
    <row r="220" spans="1:16" x14ac:dyDescent="0.3">
      <c r="A220" s="144" t="s">
        <v>508</v>
      </c>
      <c r="B220" s="144" t="s">
        <v>489</v>
      </c>
      <c r="C220" s="204">
        <v>53402300</v>
      </c>
      <c r="D220" s="144" t="s">
        <v>503</v>
      </c>
      <c r="E220" s="144" t="s">
        <v>491</v>
      </c>
      <c r="F220" s="185">
        <f>+'[1]Link Out Monthly BY'!$R160</f>
        <v>328764</v>
      </c>
      <c r="I220" s="158">
        <f>'[10]Link Out'!D20</f>
        <v>340469</v>
      </c>
      <c r="J220" s="96"/>
      <c r="L220" s="216"/>
      <c r="M220" s="34"/>
      <c r="N220" s="116"/>
      <c r="O220" s="44"/>
      <c r="P220" s="116"/>
    </row>
    <row r="221" spans="1:16" x14ac:dyDescent="0.3">
      <c r="A221" s="144" t="s">
        <v>508</v>
      </c>
      <c r="B221" s="144" t="s">
        <v>489</v>
      </c>
      <c r="C221" s="204">
        <v>53402400</v>
      </c>
      <c r="D221" s="144" t="s">
        <v>504</v>
      </c>
      <c r="E221" s="144" t="s">
        <v>491</v>
      </c>
      <c r="F221" s="185">
        <f>+'[1]Link Out Monthly BY'!$R161</f>
        <v>45533</v>
      </c>
      <c r="I221" s="158">
        <f>'[10]Link Out'!D21</f>
        <v>47154</v>
      </c>
      <c r="J221" s="96"/>
      <c r="L221" s="216"/>
      <c r="M221" s="34"/>
      <c r="N221" s="116"/>
      <c r="O221" s="44"/>
      <c r="P221" s="116"/>
    </row>
    <row r="222" spans="1:16" x14ac:dyDescent="0.3">
      <c r="A222" s="144" t="s">
        <v>508</v>
      </c>
      <c r="B222" s="144" t="s">
        <v>489</v>
      </c>
      <c r="C222" s="204">
        <v>53402500</v>
      </c>
      <c r="D222" s="144" t="s">
        <v>505</v>
      </c>
      <c r="E222" s="144" t="s">
        <v>491</v>
      </c>
      <c r="F222" s="185">
        <f>+'[1]Link Out Monthly BY'!$R162</f>
        <v>-24705</v>
      </c>
      <c r="I222" s="158">
        <f>'[10]Link Out'!D22</f>
        <v>-25585.05</v>
      </c>
      <c r="J222" s="96"/>
      <c r="L222" s="216"/>
      <c r="M222" s="34"/>
      <c r="N222" s="116"/>
      <c r="O222" s="44"/>
      <c r="P222" s="116"/>
    </row>
    <row r="223" spans="1:16" x14ac:dyDescent="0.3">
      <c r="A223" s="144" t="s">
        <v>508</v>
      </c>
      <c r="B223" s="144" t="s">
        <v>489</v>
      </c>
      <c r="C223" s="204">
        <v>53402600</v>
      </c>
      <c r="D223" s="144" t="s">
        <v>506</v>
      </c>
      <c r="E223" s="144" t="s">
        <v>491</v>
      </c>
      <c r="F223" s="185">
        <f>+'[1]Link Out Monthly BY'!$R163</f>
        <v>5044</v>
      </c>
      <c r="I223" s="158">
        <f>'[10]Link Out'!D23</f>
        <v>5223.5</v>
      </c>
      <c r="J223" s="96"/>
      <c r="L223" s="230"/>
      <c r="M223" s="34"/>
      <c r="N223" s="116"/>
      <c r="O223" s="231"/>
      <c r="P223" s="116"/>
    </row>
    <row r="224" spans="1:16" s="4" customFormat="1" x14ac:dyDescent="0.3">
      <c r="A224" s="69" t="s">
        <v>535</v>
      </c>
      <c r="B224" s="69">
        <v>0</v>
      </c>
      <c r="C224" s="69">
        <v>0</v>
      </c>
      <c r="D224" s="69">
        <v>0</v>
      </c>
      <c r="E224" s="69">
        <v>0</v>
      </c>
      <c r="F224" s="213">
        <f>+'[1]Link Out Monthly BY'!$R$178</f>
        <v>9384894</v>
      </c>
      <c r="K224" s="31"/>
      <c r="L224" s="216"/>
      <c r="M224" s="45"/>
    </row>
    <row r="225" spans="1:15" x14ac:dyDescent="0.3">
      <c r="A225" s="144" t="s">
        <v>536</v>
      </c>
      <c r="B225" s="144" t="s">
        <v>509</v>
      </c>
      <c r="C225" s="204">
        <v>53110000</v>
      </c>
      <c r="D225" s="144" t="s">
        <v>510</v>
      </c>
      <c r="E225" s="144" t="s">
        <v>511</v>
      </c>
      <c r="F225" s="185">
        <f>+'[1]Link Out Monthly BY'!$R179</f>
        <v>0</v>
      </c>
      <c r="G225" s="4"/>
      <c r="H225" s="4"/>
      <c r="I225" s="158">
        <f>'[11]Link Out'!D8</f>
        <v>0</v>
      </c>
      <c r="J225" s="96"/>
      <c r="L225" s="91"/>
      <c r="M225" s="34"/>
    </row>
    <row r="226" spans="1:15" x14ac:dyDescent="0.3">
      <c r="A226" s="144" t="s">
        <v>536</v>
      </c>
      <c r="B226" s="144" t="s">
        <v>509</v>
      </c>
      <c r="C226" s="432">
        <v>53110013</v>
      </c>
      <c r="D226" s="430" t="s">
        <v>948</v>
      </c>
      <c r="E226" t="s">
        <v>949</v>
      </c>
      <c r="F226" s="185">
        <f>+'[1]Link Out Monthly BY'!$R181</f>
        <v>11564</v>
      </c>
      <c r="H226" s="169"/>
      <c r="I226" s="158">
        <f>'[11]Link Out'!D9</f>
        <v>20130</v>
      </c>
      <c r="J226" s="96"/>
      <c r="L226" s="91"/>
      <c r="M226" s="34"/>
    </row>
    <row r="227" spans="1:15" x14ac:dyDescent="0.3">
      <c r="A227" s="144" t="s">
        <v>536</v>
      </c>
      <c r="B227" s="144" t="s">
        <v>509</v>
      </c>
      <c r="C227" s="204">
        <v>53110016</v>
      </c>
      <c r="D227" s="144" t="s">
        <v>512</v>
      </c>
      <c r="E227" s="144" t="s">
        <v>511</v>
      </c>
      <c r="F227" s="185">
        <f>+'[1]Link Out Monthly BY'!$R182</f>
        <v>3304</v>
      </c>
      <c r="H227" s="169"/>
      <c r="I227" s="158">
        <f>'[11]Link Out'!D10</f>
        <v>5751</v>
      </c>
      <c r="J227" s="96"/>
      <c r="L227" s="91"/>
      <c r="M227" s="34"/>
    </row>
    <row r="228" spans="1:15" x14ac:dyDescent="0.3">
      <c r="A228" s="144" t="s">
        <v>536</v>
      </c>
      <c r="B228" s="144" t="s">
        <v>509</v>
      </c>
      <c r="C228" s="204">
        <v>53150000</v>
      </c>
      <c r="D228" s="144" t="s">
        <v>513</v>
      </c>
      <c r="E228" s="144" t="s">
        <v>514</v>
      </c>
      <c r="F228" s="185">
        <f>+'[1]Link Out Monthly BY'!$R183</f>
        <v>175587</v>
      </c>
      <c r="H228" s="169"/>
      <c r="I228" s="158">
        <f>'[11]Link Out'!D11</f>
        <v>0</v>
      </c>
      <c r="J228" s="96"/>
      <c r="K228" s="32"/>
      <c r="L228" s="91"/>
      <c r="M228" s="30"/>
    </row>
    <row r="229" spans="1:15" x14ac:dyDescent="0.3">
      <c r="A229" s="144" t="s">
        <v>536</v>
      </c>
      <c r="B229" s="144" t="s">
        <v>509</v>
      </c>
      <c r="C229" s="204">
        <v>53150011</v>
      </c>
      <c r="D229" s="144" t="s">
        <v>515</v>
      </c>
      <c r="E229" s="144" t="s">
        <v>516</v>
      </c>
      <c r="F229" s="185">
        <f>+'[1]Link Out Monthly BY'!$R184</f>
        <v>10163</v>
      </c>
      <c r="H229" s="169"/>
      <c r="I229" s="158">
        <f>'[11]Link Out'!D12</f>
        <v>17691</v>
      </c>
      <c r="J229" s="96"/>
      <c r="K229" s="32"/>
      <c r="L229" s="91"/>
      <c r="M229" s="30"/>
    </row>
    <row r="230" spans="1:15" x14ac:dyDescent="0.3">
      <c r="A230" s="144" t="s">
        <v>536</v>
      </c>
      <c r="B230" s="144" t="s">
        <v>509</v>
      </c>
      <c r="C230" s="204">
        <v>53150013</v>
      </c>
      <c r="D230" s="144" t="s">
        <v>517</v>
      </c>
      <c r="E230" s="144" t="s">
        <v>518</v>
      </c>
      <c r="F230" s="185">
        <f>+'[1]Link Out Monthly BY'!$R185</f>
        <v>35239</v>
      </c>
      <c r="H230" s="169"/>
      <c r="I230" s="158">
        <f>'[11]Link Out'!D13</f>
        <v>61343</v>
      </c>
      <c r="J230" s="96"/>
      <c r="K230" s="32"/>
      <c r="L230" s="91"/>
      <c r="M230" s="30"/>
    </row>
    <row r="231" spans="1:15" x14ac:dyDescent="0.3">
      <c r="A231" s="144" t="s">
        <v>536</v>
      </c>
      <c r="B231" s="144" t="s">
        <v>509</v>
      </c>
      <c r="C231" s="204">
        <v>53150014</v>
      </c>
      <c r="D231" s="144" t="s">
        <v>519</v>
      </c>
      <c r="E231" s="144" t="s">
        <v>520</v>
      </c>
      <c r="F231" s="185">
        <f>+'[1]Link Out Monthly BY'!$R186</f>
        <v>79016</v>
      </c>
      <c r="H231" s="169"/>
      <c r="I231" s="158">
        <f>'[11]Link Out'!D14</f>
        <v>137548</v>
      </c>
      <c r="J231" s="96"/>
      <c r="K231" s="32"/>
      <c r="L231" s="91"/>
      <c r="M231" s="30"/>
    </row>
    <row r="232" spans="1:15" x14ac:dyDescent="0.3">
      <c r="A232" s="144" t="s">
        <v>536</v>
      </c>
      <c r="B232" s="144" t="s">
        <v>509</v>
      </c>
      <c r="C232" s="204">
        <v>53150015</v>
      </c>
      <c r="D232" s="144" t="s">
        <v>521</v>
      </c>
      <c r="E232" s="144" t="s">
        <v>522</v>
      </c>
      <c r="F232" s="185">
        <f>+'[1]Link Out Monthly BY'!$R187</f>
        <v>-913</v>
      </c>
      <c r="H232" s="169"/>
      <c r="I232" s="158">
        <f>'[11]Link Out'!D15</f>
        <v>-1589</v>
      </c>
      <c r="J232" s="96"/>
      <c r="K232" s="32"/>
      <c r="L232" s="91"/>
      <c r="M232" s="30"/>
    </row>
    <row r="233" spans="1:15" x14ac:dyDescent="0.3">
      <c r="A233" s="144" t="s">
        <v>536</v>
      </c>
      <c r="B233" s="144" t="s">
        <v>509</v>
      </c>
      <c r="C233" s="204">
        <v>53150016</v>
      </c>
      <c r="D233" s="144" t="s">
        <v>523</v>
      </c>
      <c r="E233" s="144" t="s">
        <v>514</v>
      </c>
      <c r="F233" s="185">
        <f>+'[1]Link Out Monthly BY'!$R188</f>
        <v>72219</v>
      </c>
      <c r="H233" s="169"/>
      <c r="I233" s="158">
        <f>'[11]Link Out'!D16</f>
        <v>125716</v>
      </c>
      <c r="J233" s="96"/>
      <c r="K233" s="32"/>
      <c r="L233" s="91"/>
      <c r="M233" s="30"/>
    </row>
    <row r="234" spans="1:15" x14ac:dyDescent="0.3">
      <c r="A234" s="144" t="s">
        <v>536</v>
      </c>
      <c r="B234" s="144" t="s">
        <v>509</v>
      </c>
      <c r="C234" s="204">
        <v>53151000</v>
      </c>
      <c r="D234" s="144" t="s">
        <v>524</v>
      </c>
      <c r="E234" s="144" t="s">
        <v>514</v>
      </c>
      <c r="F234" s="185">
        <f>+'[1]Link Out Monthly BY'!$R189</f>
        <v>1668</v>
      </c>
      <c r="H234" s="169"/>
      <c r="I234" s="158">
        <f>'[11]Link Out'!D17</f>
        <v>0</v>
      </c>
      <c r="J234" s="96"/>
      <c r="K234" s="32"/>
      <c r="L234" s="91"/>
      <c r="M234" s="30"/>
    </row>
    <row r="235" spans="1:15" x14ac:dyDescent="0.3">
      <c r="A235" s="144" t="s">
        <v>536</v>
      </c>
      <c r="B235" s="144" t="s">
        <v>509</v>
      </c>
      <c r="C235" s="433">
        <v>53151013</v>
      </c>
      <c r="D235" s="430" t="s">
        <v>950</v>
      </c>
      <c r="E235" t="s">
        <v>518</v>
      </c>
      <c r="F235" s="185">
        <f>+'[1]Link Out Monthly BY'!$R190</f>
        <v>7139</v>
      </c>
      <c r="H235" s="169"/>
      <c r="I235" s="158">
        <f>'[11]Link Out'!D18</f>
        <v>0</v>
      </c>
      <c r="J235" s="96"/>
      <c r="K235" s="32"/>
      <c r="L235" s="91"/>
      <c r="M235" s="30"/>
    </row>
    <row r="236" spans="1:15" x14ac:dyDescent="0.3">
      <c r="A236" s="144" t="s">
        <v>536</v>
      </c>
      <c r="B236" s="144" t="s">
        <v>509</v>
      </c>
      <c r="C236" s="204">
        <v>53151016</v>
      </c>
      <c r="D236" s="144" t="s">
        <v>525</v>
      </c>
      <c r="E236" s="144" t="s">
        <v>514</v>
      </c>
      <c r="F236" s="185">
        <f>+'[1]Link Out Monthly BY'!$R191</f>
        <v>0</v>
      </c>
      <c r="H236" s="169"/>
      <c r="I236" s="158"/>
      <c r="J236" s="96"/>
      <c r="K236" s="32"/>
      <c r="L236" s="91"/>
      <c r="M236" s="30"/>
    </row>
    <row r="237" spans="1:15" x14ac:dyDescent="0.3">
      <c r="A237" s="144" t="s">
        <v>536</v>
      </c>
      <c r="B237" s="144" t="s">
        <v>509</v>
      </c>
      <c r="C237" s="204">
        <v>53152000</v>
      </c>
      <c r="D237" s="144" t="s">
        <v>526</v>
      </c>
      <c r="E237" s="144" t="s">
        <v>527</v>
      </c>
      <c r="F237" s="185">
        <f>+'[1]Link Out Monthly BY'!$R192</f>
        <v>20972</v>
      </c>
      <c r="G237" s="108"/>
      <c r="H237" s="169"/>
      <c r="I237" s="158">
        <f>'[11]Link Out'!D19</f>
        <v>8049</v>
      </c>
      <c r="J237" s="96"/>
      <c r="K237" s="32"/>
      <c r="L237" s="91"/>
      <c r="M237" s="30"/>
    </row>
    <row r="238" spans="1:15" x14ac:dyDescent="0.3">
      <c r="A238" s="144" t="s">
        <v>536</v>
      </c>
      <c r="B238" s="144" t="s">
        <v>509</v>
      </c>
      <c r="C238" s="204">
        <v>53153000</v>
      </c>
      <c r="D238" s="144" t="s">
        <v>528</v>
      </c>
      <c r="E238" s="144" t="s">
        <v>529</v>
      </c>
      <c r="F238" s="185">
        <f>+'[1]Link Out Monthly BY'!$R193</f>
        <v>0</v>
      </c>
      <c r="G238" s="108"/>
      <c r="H238" s="169"/>
      <c r="I238" s="158"/>
      <c r="J238" s="96"/>
      <c r="K238" s="32"/>
      <c r="L238" s="91"/>
      <c r="M238" s="30"/>
    </row>
    <row r="239" spans="1:15" x14ac:dyDescent="0.3">
      <c r="A239" s="144" t="s">
        <v>536</v>
      </c>
      <c r="B239" s="144" t="s">
        <v>509</v>
      </c>
      <c r="C239" s="204">
        <v>53154000</v>
      </c>
      <c r="D239" s="144" t="s">
        <v>530</v>
      </c>
      <c r="E239" s="144" t="s">
        <v>529</v>
      </c>
      <c r="F239" s="185">
        <f>+'[1]Link Out Monthly BY'!$R194</f>
        <v>149874</v>
      </c>
      <c r="H239" s="169"/>
      <c r="I239" s="158">
        <f>'[11]Link Out'!D20</f>
        <v>140953</v>
      </c>
      <c r="J239" s="96"/>
      <c r="K239" s="32"/>
      <c r="L239" s="216"/>
      <c r="M239" s="45"/>
      <c r="N239" s="116"/>
      <c r="O239" s="44"/>
    </row>
    <row r="240" spans="1:15" x14ac:dyDescent="0.3">
      <c r="A240" s="144" t="s">
        <v>536</v>
      </c>
      <c r="B240" s="144" t="s">
        <v>509</v>
      </c>
      <c r="C240" s="204">
        <v>53155000</v>
      </c>
      <c r="D240" s="144" t="s">
        <v>531</v>
      </c>
      <c r="E240" s="144" t="s">
        <v>532</v>
      </c>
      <c r="F240" s="185">
        <f>+'[1]Link Out Monthly BY'!$R195</f>
        <v>348693</v>
      </c>
      <c r="H240" s="169"/>
      <c r="I240" s="158">
        <f>'[11]Link Out'!D21</f>
        <v>428856</v>
      </c>
      <c r="J240" s="96"/>
      <c r="K240" s="32"/>
      <c r="L240" s="216"/>
      <c r="M240" s="45"/>
      <c r="N240" s="116"/>
      <c r="O240" s="44"/>
    </row>
    <row r="241" spans="1:16" x14ac:dyDescent="0.3">
      <c r="A241" s="144" t="s">
        <v>536</v>
      </c>
      <c r="B241" s="144" t="s">
        <v>509</v>
      </c>
      <c r="C241" s="204">
        <v>53157000</v>
      </c>
      <c r="D241" s="144" t="s">
        <v>533</v>
      </c>
      <c r="E241" s="144" t="s">
        <v>534</v>
      </c>
      <c r="F241" s="185">
        <f>+'[1]Link Out Monthly BY'!$R196</f>
        <v>0</v>
      </c>
      <c r="H241" s="169"/>
      <c r="I241" s="158"/>
      <c r="J241" s="96"/>
      <c r="K241" s="32"/>
      <c r="L241" s="91"/>
      <c r="M241" s="34"/>
      <c r="N241" s="233"/>
      <c r="O241" s="234"/>
      <c r="P241" s="106"/>
    </row>
    <row r="242" spans="1:16" s="4" customFormat="1" x14ac:dyDescent="0.3">
      <c r="A242" s="69" t="s">
        <v>571</v>
      </c>
      <c r="B242" s="69">
        <v>0</v>
      </c>
      <c r="C242" s="197">
        <v>0</v>
      </c>
      <c r="D242" s="69">
        <v>0</v>
      </c>
      <c r="E242" s="69">
        <v>0</v>
      </c>
      <c r="F242" s="213">
        <f>+'[1]Link Out Monthly BY'!$R$197</f>
        <v>914525</v>
      </c>
      <c r="I242" s="232"/>
      <c r="K242" s="31"/>
      <c r="L242" s="216"/>
      <c r="M242" s="31"/>
    </row>
    <row r="243" spans="1:16" x14ac:dyDescent="0.3">
      <c r="A243" s="144" t="s">
        <v>572</v>
      </c>
      <c r="B243" s="144" t="s">
        <v>537</v>
      </c>
      <c r="C243" s="204">
        <v>52532000</v>
      </c>
      <c r="D243" s="144" t="s">
        <v>538</v>
      </c>
      <c r="E243" s="144" t="s">
        <v>534</v>
      </c>
      <c r="F243" s="185">
        <f>+'[1]Link Out Monthly BY'!$R198</f>
        <v>73193</v>
      </c>
      <c r="G243" s="4"/>
      <c r="H243" s="4"/>
      <c r="I243" s="158">
        <f>'[12]Link Out'!D8</f>
        <v>0</v>
      </c>
      <c r="J243" s="102"/>
      <c r="K243" s="32"/>
      <c r="L243" s="108"/>
      <c r="M243" s="108"/>
      <c r="N243" s="108"/>
    </row>
    <row r="244" spans="1:16" x14ac:dyDescent="0.3">
      <c r="A244" s="144" t="s">
        <v>572</v>
      </c>
      <c r="B244" s="144" t="s">
        <v>537</v>
      </c>
      <c r="C244" s="204">
        <v>52532011</v>
      </c>
      <c r="D244" s="144" t="s">
        <v>539</v>
      </c>
      <c r="E244" s="144" t="s">
        <v>540</v>
      </c>
      <c r="F244" s="185">
        <f>+'[1]Link Out Monthly BY'!$R199</f>
        <v>0</v>
      </c>
      <c r="G244" s="108"/>
      <c r="H244" s="169"/>
      <c r="I244" s="158">
        <f>'[12]Link Out'!D9</f>
        <v>0</v>
      </c>
      <c r="J244" s="96"/>
      <c r="K244" s="32"/>
      <c r="L244" s="108"/>
      <c r="M244" s="108"/>
      <c r="N244" s="108"/>
    </row>
    <row r="245" spans="1:16" x14ac:dyDescent="0.3">
      <c r="A245" s="144" t="s">
        <v>572</v>
      </c>
      <c r="B245" s="144" t="s">
        <v>537</v>
      </c>
      <c r="C245" s="204">
        <v>52532013</v>
      </c>
      <c r="D245" s="144" t="s">
        <v>541</v>
      </c>
      <c r="E245" s="144" t="s">
        <v>389</v>
      </c>
      <c r="F245" s="185">
        <f>+'[1]Link Out Monthly BY'!$R200</f>
        <v>3707</v>
      </c>
      <c r="G245" s="108"/>
      <c r="H245" s="169"/>
      <c r="I245" s="158">
        <f>'[12]Link Out'!D10</f>
        <v>6985</v>
      </c>
      <c r="J245" s="96"/>
      <c r="K245" s="32"/>
      <c r="L245" s="108"/>
      <c r="M245" s="108"/>
      <c r="N245" s="108"/>
    </row>
    <row r="246" spans="1:16" x14ac:dyDescent="0.3">
      <c r="A246" s="144" t="s">
        <v>572</v>
      </c>
      <c r="B246" s="144" t="s">
        <v>537</v>
      </c>
      <c r="C246" s="204">
        <v>52532014</v>
      </c>
      <c r="D246" s="144" t="s">
        <v>542</v>
      </c>
      <c r="E246" s="144" t="s">
        <v>543</v>
      </c>
      <c r="F246" s="185">
        <f>+'[1]Link Out Monthly BY'!$R201</f>
        <v>40646</v>
      </c>
      <c r="G246" s="108"/>
      <c r="H246" s="169"/>
      <c r="I246" s="158">
        <f>'[12]Link Out'!D11</f>
        <v>76593</v>
      </c>
      <c r="J246" s="96"/>
      <c r="K246" s="32"/>
      <c r="L246" s="108"/>
      <c r="M246" s="108"/>
      <c r="N246" s="108"/>
    </row>
    <row r="247" spans="1:16" x14ac:dyDescent="0.3">
      <c r="A247" s="144" t="s">
        <v>572</v>
      </c>
      <c r="B247" s="144" t="s">
        <v>537</v>
      </c>
      <c r="C247" s="204">
        <v>52532016</v>
      </c>
      <c r="D247" s="144" t="s">
        <v>544</v>
      </c>
      <c r="E247" s="144" t="s">
        <v>534</v>
      </c>
      <c r="F247" s="185">
        <f>+'[1]Link Out Monthly BY'!$R202</f>
        <v>36966</v>
      </c>
      <c r="G247" s="108"/>
      <c r="H247" s="169"/>
      <c r="I247" s="158">
        <f>'[12]Link Out'!D12</f>
        <v>69659</v>
      </c>
      <c r="J247" s="96"/>
      <c r="K247" s="32"/>
      <c r="L247" s="108"/>
      <c r="M247" s="108"/>
      <c r="N247" s="108"/>
    </row>
    <row r="248" spans="1:16" x14ac:dyDescent="0.3">
      <c r="A248" s="144" t="s">
        <v>572</v>
      </c>
      <c r="B248" s="144" t="s">
        <v>537</v>
      </c>
      <c r="C248" s="204">
        <v>52546000</v>
      </c>
      <c r="D248" s="144" t="s">
        <v>545</v>
      </c>
      <c r="E248" s="144" t="s">
        <v>534</v>
      </c>
      <c r="F248" s="185">
        <f>+'[1]Link Out Monthly BY'!$R203</f>
        <v>86401</v>
      </c>
      <c r="G248" s="108"/>
      <c r="H248" s="169"/>
      <c r="I248" s="158">
        <f>'[12]Link Out'!D13</f>
        <v>0</v>
      </c>
      <c r="J248" s="96"/>
      <c r="K248" s="32"/>
      <c r="L248" s="108"/>
      <c r="M248" s="108"/>
      <c r="N248" s="108"/>
    </row>
    <row r="249" spans="1:16" x14ac:dyDescent="0.3">
      <c r="A249" s="144" t="s">
        <v>572</v>
      </c>
      <c r="B249" s="144" t="s">
        <v>537</v>
      </c>
      <c r="C249" s="204">
        <v>52546011</v>
      </c>
      <c r="D249" s="144" t="s">
        <v>546</v>
      </c>
      <c r="E249" s="144" t="s">
        <v>540</v>
      </c>
      <c r="F249" s="185">
        <f>+'[1]Link Out Monthly BY'!$R204</f>
        <v>4926</v>
      </c>
      <c r="G249" s="172"/>
      <c r="H249" s="169"/>
      <c r="I249" s="158">
        <f>'[12]Link Out'!D14</f>
        <v>9283</v>
      </c>
      <c r="J249" s="102"/>
      <c r="K249" s="32"/>
      <c r="L249" s="108"/>
      <c r="M249" s="108"/>
      <c r="N249" s="108"/>
    </row>
    <row r="250" spans="1:16" x14ac:dyDescent="0.3">
      <c r="A250" s="144" t="s">
        <v>572</v>
      </c>
      <c r="B250" s="144" t="s">
        <v>537</v>
      </c>
      <c r="C250" s="204">
        <v>52546013</v>
      </c>
      <c r="D250" s="144" t="s">
        <v>547</v>
      </c>
      <c r="E250" s="144" t="s">
        <v>389</v>
      </c>
      <c r="F250" s="185">
        <f>+'[1]Link Out Monthly BY'!$R205</f>
        <v>21727</v>
      </c>
      <c r="G250" s="172"/>
      <c r="H250" s="169"/>
      <c r="I250" s="158">
        <f>'[12]Link Out'!D15</f>
        <v>40942</v>
      </c>
      <c r="J250" s="102"/>
      <c r="K250" s="32"/>
      <c r="L250" s="108"/>
      <c r="M250" s="108"/>
      <c r="N250" s="108"/>
    </row>
    <row r="251" spans="1:16" x14ac:dyDescent="0.3">
      <c r="A251" s="144" t="s">
        <v>572</v>
      </c>
      <c r="B251" s="144" t="s">
        <v>537</v>
      </c>
      <c r="C251" s="204">
        <v>52546014</v>
      </c>
      <c r="D251" s="144" t="s">
        <v>548</v>
      </c>
      <c r="E251" s="144" t="s">
        <v>543</v>
      </c>
      <c r="F251" s="185">
        <f>+'[1]Link Out Monthly BY'!$R206</f>
        <v>21867</v>
      </c>
      <c r="G251" s="172"/>
      <c r="H251" s="169"/>
      <c r="I251" s="158">
        <f>'[12]Link Out'!D16</f>
        <v>41206</v>
      </c>
      <c r="J251" s="102"/>
      <c r="K251" s="32"/>
      <c r="L251" s="108"/>
      <c r="M251" s="108"/>
      <c r="N251" s="108"/>
    </row>
    <row r="252" spans="1:16" x14ac:dyDescent="0.3">
      <c r="A252" s="144" t="s">
        <v>572</v>
      </c>
      <c r="B252" s="144" t="s">
        <v>537</v>
      </c>
      <c r="C252" s="204">
        <v>52546016</v>
      </c>
      <c r="D252" s="144" t="s">
        <v>549</v>
      </c>
      <c r="E252" s="144" t="s">
        <v>534</v>
      </c>
      <c r="F252" s="185">
        <f>+'[1]Link Out Monthly BY'!$R207</f>
        <v>92413</v>
      </c>
      <c r="G252" s="172"/>
      <c r="H252" s="169"/>
      <c r="I252" s="158">
        <f>'[12]Link Out'!D17</f>
        <v>174143</v>
      </c>
      <c r="J252" s="102"/>
      <c r="K252" s="32"/>
      <c r="L252" s="108"/>
      <c r="M252" s="108"/>
      <c r="N252" s="108"/>
    </row>
    <row r="253" spans="1:16" x14ac:dyDescent="0.3">
      <c r="A253" s="144" t="s">
        <v>572</v>
      </c>
      <c r="B253" s="144" t="s">
        <v>537</v>
      </c>
      <c r="C253" s="204">
        <v>52548000</v>
      </c>
      <c r="D253" s="144" t="s">
        <v>550</v>
      </c>
      <c r="E253" s="144" t="s">
        <v>534</v>
      </c>
      <c r="F253" s="185">
        <f>+'[1]Link Out Monthly BY'!$R208</f>
        <v>13095</v>
      </c>
      <c r="G253" s="172"/>
      <c r="H253" s="169"/>
      <c r="I253" s="158">
        <f>'[12]Link Out'!D18</f>
        <v>0</v>
      </c>
      <c r="J253" s="102"/>
      <c r="K253" s="32"/>
      <c r="L253" s="108"/>
      <c r="M253" s="108"/>
      <c r="N253" s="108"/>
    </row>
    <row r="254" spans="1:16" x14ac:dyDescent="0.3">
      <c r="A254" s="144" t="s">
        <v>572</v>
      </c>
      <c r="B254" s="144" t="s">
        <v>537</v>
      </c>
      <c r="C254" s="204">
        <v>52548013</v>
      </c>
      <c r="D254" s="144" t="s">
        <v>551</v>
      </c>
      <c r="E254" s="144" t="s">
        <v>389</v>
      </c>
      <c r="F254" s="185">
        <f>+'[1]Link Out Monthly BY'!$R209</f>
        <v>6898</v>
      </c>
      <c r="G254" s="172"/>
      <c r="H254" s="169"/>
      <c r="I254" s="158">
        <f>'[12]Link Out'!D19</f>
        <v>12999</v>
      </c>
      <c r="J254" s="102"/>
      <c r="K254" s="32"/>
      <c r="L254" s="108"/>
      <c r="M254" s="108"/>
      <c r="N254" s="108"/>
    </row>
    <row r="255" spans="1:16" x14ac:dyDescent="0.3">
      <c r="A255" s="144" t="s">
        <v>572</v>
      </c>
      <c r="B255" s="144" t="s">
        <v>537</v>
      </c>
      <c r="C255" s="204">
        <v>52548014</v>
      </c>
      <c r="D255" s="144" t="s">
        <v>552</v>
      </c>
      <c r="E255" s="144" t="s">
        <v>543</v>
      </c>
      <c r="F255" s="185">
        <f>+'[1]Link Out Monthly BY'!$R210</f>
        <v>0</v>
      </c>
      <c r="G255" s="172"/>
      <c r="H255" s="169"/>
      <c r="I255" s="158">
        <f>'[12]Link Out'!D20</f>
        <v>0</v>
      </c>
      <c r="J255" s="102"/>
      <c r="K255" s="32"/>
      <c r="L255" s="108"/>
      <c r="M255" s="108"/>
      <c r="N255" s="108"/>
    </row>
    <row r="256" spans="1:16" x14ac:dyDescent="0.3">
      <c r="A256" s="144" t="s">
        <v>572</v>
      </c>
      <c r="B256" s="144" t="s">
        <v>537</v>
      </c>
      <c r="C256" s="204">
        <v>52548016</v>
      </c>
      <c r="D256" s="144" t="s">
        <v>553</v>
      </c>
      <c r="E256" s="144" t="s">
        <v>534</v>
      </c>
      <c r="F256" s="185">
        <f>+'[1]Link Out Monthly BY'!$R211</f>
        <v>2371</v>
      </c>
      <c r="G256" s="172"/>
      <c r="H256" s="169"/>
      <c r="I256" s="158">
        <f>'[12]Link Out'!D21</f>
        <v>4468</v>
      </c>
      <c r="J256" s="102"/>
      <c r="K256" s="32"/>
      <c r="L256" s="108"/>
      <c r="M256" s="108"/>
      <c r="N256" s="108"/>
    </row>
    <row r="257" spans="1:14" x14ac:dyDescent="0.3">
      <c r="A257" s="144" t="s">
        <v>572</v>
      </c>
      <c r="B257" s="144" t="s">
        <v>537</v>
      </c>
      <c r="C257" s="204">
        <v>52550000</v>
      </c>
      <c r="D257" s="144" t="s">
        <v>554</v>
      </c>
      <c r="E257" s="144" t="s">
        <v>534</v>
      </c>
      <c r="F257" s="185">
        <f>+'[1]Link Out Monthly BY'!$R212</f>
        <v>45117</v>
      </c>
      <c r="G257" s="172"/>
      <c r="H257" s="169"/>
      <c r="I257" s="158">
        <f>'[12]Link Out'!D22</f>
        <v>0</v>
      </c>
      <c r="J257" s="102"/>
      <c r="K257" s="32"/>
      <c r="L257" s="108"/>
      <c r="M257" s="108"/>
      <c r="N257" s="108"/>
    </row>
    <row r="258" spans="1:14" x14ac:dyDescent="0.3">
      <c r="A258" s="144" t="s">
        <v>572</v>
      </c>
      <c r="B258" s="144" t="s">
        <v>537</v>
      </c>
      <c r="C258" s="204">
        <v>52550013</v>
      </c>
      <c r="D258" s="144" t="s">
        <v>555</v>
      </c>
      <c r="E258" s="144" t="s">
        <v>389</v>
      </c>
      <c r="F258" s="185">
        <f>+'[1]Link Out Monthly BY'!$R213</f>
        <v>1551</v>
      </c>
      <c r="G258" s="172"/>
      <c r="H258" s="169"/>
      <c r="I258" s="158">
        <f>'[12]Link Out'!D23</f>
        <v>2923</v>
      </c>
      <c r="J258" s="102"/>
      <c r="K258" s="32"/>
      <c r="L258" s="108"/>
      <c r="M258" s="108"/>
      <c r="N258" s="108"/>
    </row>
    <row r="259" spans="1:14" x14ac:dyDescent="0.3">
      <c r="A259" s="144" t="s">
        <v>572</v>
      </c>
      <c r="B259" s="144" t="s">
        <v>537</v>
      </c>
      <c r="C259" s="204">
        <v>52550014</v>
      </c>
      <c r="D259" s="144" t="s">
        <v>556</v>
      </c>
      <c r="E259" s="144" t="s">
        <v>543</v>
      </c>
      <c r="F259" s="185">
        <f>+'[1]Link Out Monthly BY'!$R214</f>
        <v>7637</v>
      </c>
      <c r="G259" s="172"/>
      <c r="H259" s="169"/>
      <c r="I259" s="158">
        <f>'[12]Link Out'!D24</f>
        <v>14391</v>
      </c>
      <c r="J259" s="102"/>
      <c r="K259" s="32"/>
      <c r="L259" s="108"/>
      <c r="M259" s="108"/>
      <c r="N259" s="108"/>
    </row>
    <row r="260" spans="1:14" x14ac:dyDescent="0.3">
      <c r="A260" s="144" t="s">
        <v>572</v>
      </c>
      <c r="B260" s="144" t="s">
        <v>537</v>
      </c>
      <c r="C260" s="204">
        <v>52550016</v>
      </c>
      <c r="D260" s="144" t="s">
        <v>557</v>
      </c>
      <c r="E260" s="144" t="s">
        <v>534</v>
      </c>
      <c r="F260" s="185">
        <f>+'[1]Link Out Monthly BY'!$R215</f>
        <v>32844</v>
      </c>
      <c r="G260" s="172"/>
      <c r="H260" s="169"/>
      <c r="I260" s="158">
        <f>'[12]Link Out'!D25</f>
        <v>61891</v>
      </c>
      <c r="J260" s="102"/>
      <c r="K260" s="32"/>
      <c r="L260" s="108"/>
      <c r="M260" s="108"/>
      <c r="N260" s="108"/>
    </row>
    <row r="261" spans="1:14" x14ac:dyDescent="0.3">
      <c r="A261" s="144" t="s">
        <v>572</v>
      </c>
      <c r="B261" s="144" t="s">
        <v>537</v>
      </c>
      <c r="C261" s="204">
        <v>52571000</v>
      </c>
      <c r="D261" s="144" t="s">
        <v>558</v>
      </c>
      <c r="E261" s="144" t="s">
        <v>534</v>
      </c>
      <c r="F261" s="185">
        <f>+'[1]Link Out Monthly BY'!$R216</f>
        <v>14487</v>
      </c>
      <c r="G261" s="172"/>
      <c r="H261" s="169"/>
      <c r="I261" s="158">
        <f>'[12]Link Out'!D26</f>
        <v>0</v>
      </c>
      <c r="J261" s="102"/>
      <c r="K261" s="32"/>
      <c r="L261" s="108"/>
      <c r="M261" s="108"/>
      <c r="N261" s="108"/>
    </row>
    <row r="262" spans="1:14" x14ac:dyDescent="0.3">
      <c r="A262" s="144" t="s">
        <v>572</v>
      </c>
      <c r="B262" s="144" t="s">
        <v>537</v>
      </c>
      <c r="C262" s="204">
        <v>52571011</v>
      </c>
      <c r="D262" s="144" t="s">
        <v>559</v>
      </c>
      <c r="E262" s="144" t="s">
        <v>540</v>
      </c>
      <c r="F262" s="185">
        <f>+'[1]Link Out Monthly BY'!$R217</f>
        <v>14490</v>
      </c>
      <c r="G262" s="172"/>
      <c r="H262" s="169"/>
      <c r="I262" s="158">
        <f>'[12]Link Out'!D27</f>
        <v>27305</v>
      </c>
      <c r="J262" s="102"/>
      <c r="K262" s="32"/>
      <c r="L262" s="108"/>
      <c r="M262" s="108"/>
      <c r="N262" s="108"/>
    </row>
    <row r="263" spans="1:14" x14ac:dyDescent="0.3">
      <c r="A263" s="144" t="s">
        <v>572</v>
      </c>
      <c r="B263" s="144" t="s">
        <v>537</v>
      </c>
      <c r="C263" s="204">
        <v>52571014</v>
      </c>
      <c r="D263" s="144" t="s">
        <v>560</v>
      </c>
      <c r="E263" s="144" t="s">
        <v>543</v>
      </c>
      <c r="F263" s="185">
        <f>+'[1]Link Out Monthly BY'!$R218</f>
        <v>305</v>
      </c>
      <c r="G263" s="172"/>
      <c r="H263" s="169"/>
      <c r="I263" s="158">
        <f>'[12]Link Out'!D28</f>
        <v>575</v>
      </c>
      <c r="J263" s="102"/>
      <c r="K263" s="32"/>
      <c r="L263" s="108"/>
      <c r="M263" s="108"/>
      <c r="N263" s="108"/>
    </row>
    <row r="264" spans="1:14" x14ac:dyDescent="0.3">
      <c r="A264" s="144" t="s">
        <v>572</v>
      </c>
      <c r="B264" s="144" t="s">
        <v>537</v>
      </c>
      <c r="C264" s="204">
        <v>52571016</v>
      </c>
      <c r="D264" s="144" t="s">
        <v>561</v>
      </c>
      <c r="E264" s="144" t="s">
        <v>534</v>
      </c>
      <c r="F264" s="185">
        <f>+'[1]Link Out Monthly BY'!$R219</f>
        <v>0</v>
      </c>
      <c r="G264" s="172"/>
      <c r="H264" s="169"/>
      <c r="I264" s="158">
        <f>'[12]Link Out'!D29</f>
        <v>0</v>
      </c>
      <c r="J264" s="102"/>
      <c r="K264" s="32"/>
      <c r="L264" s="108"/>
      <c r="M264" s="108"/>
      <c r="N264" s="108"/>
    </row>
    <row r="265" spans="1:14" x14ac:dyDescent="0.3">
      <c r="A265" s="144" t="s">
        <v>572</v>
      </c>
      <c r="B265" s="144" t="s">
        <v>537</v>
      </c>
      <c r="C265" s="204">
        <v>52571100</v>
      </c>
      <c r="D265" s="144" t="s">
        <v>562</v>
      </c>
      <c r="E265" s="144" t="s">
        <v>534</v>
      </c>
      <c r="F265" s="185">
        <f>+'[1]Link Out Monthly BY'!$R220</f>
        <v>60566</v>
      </c>
      <c r="G265" s="172"/>
      <c r="H265" s="169"/>
      <c r="I265" s="158">
        <f>'[12]Link Out'!D30</f>
        <v>59487</v>
      </c>
      <c r="J265" s="102"/>
      <c r="K265" s="32"/>
      <c r="L265" s="108"/>
      <c r="M265" s="108"/>
      <c r="N265" s="108"/>
    </row>
    <row r="266" spans="1:14" x14ac:dyDescent="0.3">
      <c r="A266" s="144" t="s">
        <v>572</v>
      </c>
      <c r="B266" s="144" t="s">
        <v>537</v>
      </c>
      <c r="C266" s="204">
        <v>52578000</v>
      </c>
      <c r="D266" s="144" t="s">
        <v>563</v>
      </c>
      <c r="E266" s="144" t="s">
        <v>534</v>
      </c>
      <c r="F266" s="185">
        <f>+'[1]Link Out Monthly BY'!$R221</f>
        <v>12192</v>
      </c>
      <c r="G266" s="172"/>
      <c r="H266" s="169"/>
      <c r="I266" s="158">
        <f>'[12]Link Out'!D31</f>
        <v>0</v>
      </c>
      <c r="J266" s="102"/>
      <c r="K266" s="32"/>
      <c r="L266" s="108"/>
      <c r="M266" s="108"/>
      <c r="N266" s="108"/>
    </row>
    <row r="267" spans="1:14" x14ac:dyDescent="0.3">
      <c r="A267" s="144" t="s">
        <v>572</v>
      </c>
      <c r="B267" s="144" t="s">
        <v>537</v>
      </c>
      <c r="C267" s="204">
        <v>52578013</v>
      </c>
      <c r="D267" s="144" t="s">
        <v>564</v>
      </c>
      <c r="E267" s="144" t="s">
        <v>389</v>
      </c>
      <c r="F267" s="185">
        <f>+'[1]Link Out Monthly BY'!$R222</f>
        <v>4184</v>
      </c>
      <c r="G267" s="172"/>
      <c r="H267" s="169"/>
      <c r="I267" s="158">
        <f>'[12]Link Out'!D32</f>
        <v>7884</v>
      </c>
      <c r="J267" s="102"/>
      <c r="K267" s="32"/>
      <c r="L267" s="108"/>
      <c r="M267" s="108"/>
      <c r="N267" s="108"/>
    </row>
    <row r="268" spans="1:14" x14ac:dyDescent="0.3">
      <c r="A268" s="144" t="s">
        <v>572</v>
      </c>
      <c r="B268" s="144" t="s">
        <v>537</v>
      </c>
      <c r="C268" s="204">
        <v>52578014</v>
      </c>
      <c r="D268" s="144" t="s">
        <v>565</v>
      </c>
      <c r="E268" s="144" t="s">
        <v>543</v>
      </c>
      <c r="F268" s="185">
        <f>+'[1]Link Out Monthly BY'!$R223</f>
        <v>3378</v>
      </c>
      <c r="G268" s="172"/>
      <c r="H268" s="169"/>
      <c r="I268" s="158">
        <f>'[12]Link Out'!D33</f>
        <v>6365</v>
      </c>
      <c r="J268" s="102"/>
      <c r="K268" s="32"/>
      <c r="L268" s="108"/>
      <c r="M268" s="108"/>
      <c r="N268" s="108"/>
    </row>
    <row r="269" spans="1:14" x14ac:dyDescent="0.3">
      <c r="A269" s="144" t="s">
        <v>572</v>
      </c>
      <c r="B269" s="144" t="s">
        <v>537</v>
      </c>
      <c r="C269" s="204">
        <v>52578016</v>
      </c>
      <c r="D269" s="144" t="s">
        <v>566</v>
      </c>
      <c r="E269" s="144" t="s">
        <v>534</v>
      </c>
      <c r="F269" s="185">
        <f>+'[1]Link Out Monthly BY'!$R224</f>
        <v>6345</v>
      </c>
      <c r="G269" s="172"/>
      <c r="H269" s="169"/>
      <c r="I269" s="158">
        <f>'[12]Link Out'!D34</f>
        <v>11956</v>
      </c>
      <c r="J269" s="102"/>
      <c r="K269" s="32"/>
      <c r="L269" s="108"/>
      <c r="M269" s="108"/>
      <c r="N269" s="108"/>
    </row>
    <row r="270" spans="1:14" x14ac:dyDescent="0.3">
      <c r="A270" s="144" t="s">
        <v>572</v>
      </c>
      <c r="B270" s="144" t="s">
        <v>537</v>
      </c>
      <c r="C270" s="204">
        <v>52583000</v>
      </c>
      <c r="D270" s="144" t="s">
        <v>567</v>
      </c>
      <c r="E270" s="144" t="s">
        <v>534</v>
      </c>
      <c r="F270" s="185">
        <f>+'[1]Link Out Monthly BY'!$R225</f>
        <v>43507</v>
      </c>
      <c r="G270" s="172"/>
      <c r="H270" s="169"/>
      <c r="I270" s="158">
        <f>'[12]Link Out'!D35</f>
        <v>0</v>
      </c>
      <c r="J270" s="102"/>
      <c r="K270" s="32"/>
      <c r="L270" s="108"/>
      <c r="M270" s="108"/>
      <c r="N270" s="108"/>
    </row>
    <row r="271" spans="1:14" x14ac:dyDescent="0.3">
      <c r="A271" s="144" t="s">
        <v>572</v>
      </c>
      <c r="B271" s="144" t="s">
        <v>537</v>
      </c>
      <c r="C271" s="204">
        <v>52583011</v>
      </c>
      <c r="D271" s="144" t="s">
        <v>568</v>
      </c>
      <c r="E271" s="144" t="s">
        <v>540</v>
      </c>
      <c r="F271" s="185">
        <f>+'[1]Link Out Monthly BY'!$R226</f>
        <v>27668</v>
      </c>
      <c r="G271" s="172"/>
      <c r="H271" s="169"/>
      <c r="I271" s="158">
        <f>'[12]Link Out'!D36</f>
        <v>52137</v>
      </c>
      <c r="J271" s="102"/>
      <c r="K271" s="32"/>
      <c r="L271" s="108"/>
      <c r="M271" s="108"/>
      <c r="N271" s="108"/>
    </row>
    <row r="272" spans="1:14" x14ac:dyDescent="0.3">
      <c r="A272" s="144" t="s">
        <v>572</v>
      </c>
      <c r="B272" s="144" t="s">
        <v>537</v>
      </c>
      <c r="C272" s="204">
        <v>52583013</v>
      </c>
      <c r="D272" s="144" t="s">
        <v>569</v>
      </c>
      <c r="E272" s="144" t="s">
        <v>389</v>
      </c>
      <c r="F272" s="185">
        <f>+'[1]Link Out Monthly BY'!$R227</f>
        <v>5785</v>
      </c>
      <c r="G272" s="172"/>
      <c r="H272" s="169"/>
      <c r="I272" s="158">
        <f>'[12]Link Out'!D37</f>
        <v>10901</v>
      </c>
      <c r="J272" s="102"/>
      <c r="K272" s="32"/>
      <c r="L272" s="108"/>
      <c r="M272" s="108"/>
      <c r="N272" s="108"/>
    </row>
    <row r="273" spans="1:14" x14ac:dyDescent="0.3">
      <c r="A273" s="144" t="s">
        <v>572</v>
      </c>
      <c r="B273" s="144" t="s">
        <v>537</v>
      </c>
      <c r="C273" s="204">
        <v>52583014</v>
      </c>
      <c r="D273" s="144" t="s">
        <v>962</v>
      </c>
      <c r="E273" s="144" t="s">
        <v>543</v>
      </c>
      <c r="F273" s="185">
        <f>+'[1]Link Out Monthly BY'!$R228</f>
        <v>0</v>
      </c>
      <c r="G273" s="172"/>
      <c r="H273" s="169"/>
      <c r="I273" s="158">
        <f>'[12]Link Out'!D38</f>
        <v>0</v>
      </c>
      <c r="J273" s="102"/>
      <c r="K273" s="32"/>
      <c r="L273" s="108"/>
      <c r="M273" s="108"/>
      <c r="N273" s="108"/>
    </row>
    <row r="274" spans="1:14" x14ac:dyDescent="0.3">
      <c r="A274" s="144" t="s">
        <v>572</v>
      </c>
      <c r="B274" s="144" t="s">
        <v>537</v>
      </c>
      <c r="C274" s="204">
        <v>52583016</v>
      </c>
      <c r="D274" s="144" t="s">
        <v>570</v>
      </c>
      <c r="E274" s="144" t="s">
        <v>534</v>
      </c>
      <c r="F274" s="185">
        <f>+'[1]Link Out Monthly BY'!$R$229</f>
        <v>8903</v>
      </c>
      <c r="G274" s="172"/>
      <c r="H274" s="169"/>
      <c r="I274" s="158">
        <f>'[12]Link Out'!D39</f>
        <v>16777</v>
      </c>
      <c r="J274" s="102"/>
      <c r="K274" s="32"/>
      <c r="L274" s="108"/>
      <c r="M274" s="108"/>
      <c r="N274" s="108"/>
    </row>
    <row r="275" spans="1:14" s="4" customFormat="1" x14ac:dyDescent="0.3">
      <c r="A275" s="69" t="s">
        <v>587</v>
      </c>
      <c r="B275" s="69">
        <v>0</v>
      </c>
      <c r="C275" s="197">
        <v>0</v>
      </c>
      <c r="D275" s="69">
        <v>0</v>
      </c>
      <c r="E275" s="69">
        <v>0</v>
      </c>
      <c r="F275" s="213">
        <f>+'[1]Link Out Monthly BY'!$R$230</f>
        <v>693169</v>
      </c>
      <c r="K275" s="31"/>
      <c r="L275" s="216"/>
      <c r="M275" s="31"/>
    </row>
    <row r="276" spans="1:14" x14ac:dyDescent="0.3">
      <c r="A276" s="144" t="s">
        <v>588</v>
      </c>
      <c r="B276" s="144" t="s">
        <v>573</v>
      </c>
      <c r="C276" s="204">
        <v>52574000</v>
      </c>
      <c r="D276" s="144" t="s">
        <v>574</v>
      </c>
      <c r="E276" s="144" t="s">
        <v>534</v>
      </c>
      <c r="F276" s="185">
        <f>+'[1]Link Out Monthly BY'!$R231</f>
        <v>60307</v>
      </c>
      <c r="G276" s="4"/>
      <c r="H276" s="4"/>
      <c r="I276" s="158">
        <f>'[13]Link Out'!D8</f>
        <v>0</v>
      </c>
      <c r="J276" s="102"/>
      <c r="K276" s="32"/>
      <c r="L276" s="173"/>
      <c r="M276" s="174"/>
    </row>
    <row r="277" spans="1:14" x14ac:dyDescent="0.3">
      <c r="A277" s="144" t="s">
        <v>588</v>
      </c>
      <c r="B277" s="144" t="s">
        <v>573</v>
      </c>
      <c r="C277" s="204">
        <v>52574013</v>
      </c>
      <c r="D277" s="144" t="s">
        <v>575</v>
      </c>
      <c r="E277" s="144" t="s">
        <v>389</v>
      </c>
      <c r="F277" s="185">
        <f>+'[1]Link Out Monthly BY'!$R232</f>
        <v>13754</v>
      </c>
      <c r="H277" s="169"/>
      <c r="I277" s="158">
        <f>'[13]Link Out'!D9</f>
        <v>27775</v>
      </c>
      <c r="J277" s="96"/>
      <c r="L277" s="173"/>
      <c r="M277" s="174"/>
    </row>
    <row r="278" spans="1:14" x14ac:dyDescent="0.3">
      <c r="A278" s="144" t="s">
        <v>588</v>
      </c>
      <c r="B278" s="144" t="s">
        <v>573</v>
      </c>
      <c r="C278" s="204">
        <v>52574014</v>
      </c>
      <c r="D278" s="144" t="s">
        <v>576</v>
      </c>
      <c r="E278" s="144" t="s">
        <v>543</v>
      </c>
      <c r="F278" s="185">
        <f>+'[1]Link Out Monthly BY'!$R233</f>
        <v>0</v>
      </c>
      <c r="H278" s="169"/>
      <c r="I278" s="158"/>
      <c r="J278" s="96"/>
      <c r="L278" s="173"/>
      <c r="M278" s="174"/>
    </row>
    <row r="279" spans="1:14" x14ac:dyDescent="0.3">
      <c r="A279" s="144" t="s">
        <v>588</v>
      </c>
      <c r="B279" s="144" t="s">
        <v>573</v>
      </c>
      <c r="C279" s="204">
        <v>52574015</v>
      </c>
      <c r="D279" s="144" t="s">
        <v>577</v>
      </c>
      <c r="E279" s="144" t="s">
        <v>578</v>
      </c>
      <c r="F279" s="185">
        <f>+'[1]Link Out Monthly BY'!$R234</f>
        <v>31001</v>
      </c>
      <c r="H279" s="169"/>
      <c r="I279" s="158">
        <f>'[13]Link Out'!D10</f>
        <v>62603</v>
      </c>
      <c r="J279" s="96"/>
      <c r="L279" s="173"/>
      <c r="M279" s="174"/>
    </row>
    <row r="280" spans="1:14" x14ac:dyDescent="0.3">
      <c r="A280" s="144" t="s">
        <v>588</v>
      </c>
      <c r="B280" s="144" t="s">
        <v>573</v>
      </c>
      <c r="C280" s="204">
        <v>52574016</v>
      </c>
      <c r="D280" s="144" t="s">
        <v>579</v>
      </c>
      <c r="E280" s="144" t="s">
        <v>534</v>
      </c>
      <c r="F280" s="185">
        <f>+'[1]Link Out Monthly BY'!$R235</f>
        <v>7542</v>
      </c>
      <c r="G280" s="172"/>
      <c r="H280" s="169"/>
      <c r="I280" s="158">
        <f>'[13]Link Out'!D11</f>
        <v>15230</v>
      </c>
      <c r="J280" s="102"/>
      <c r="K280" s="32"/>
      <c r="L280" s="173"/>
      <c r="M280" s="174"/>
    </row>
    <row r="281" spans="1:14" x14ac:dyDescent="0.3">
      <c r="A281" s="144" t="s">
        <v>588</v>
      </c>
      <c r="B281" s="144" t="s">
        <v>573</v>
      </c>
      <c r="C281" s="204">
        <v>52574100</v>
      </c>
      <c r="D281" s="144" t="s">
        <v>580</v>
      </c>
      <c r="E281" s="144" t="s">
        <v>534</v>
      </c>
      <c r="F281" s="185">
        <f>+'[1]Link Out Monthly BY'!$R236</f>
        <v>62084</v>
      </c>
      <c r="H281" s="14"/>
      <c r="I281" s="158">
        <f>'[13]Link Out'!D12</f>
        <v>0</v>
      </c>
      <c r="J281" s="96"/>
      <c r="L281" s="173"/>
      <c r="M281" s="174"/>
    </row>
    <row r="282" spans="1:14" x14ac:dyDescent="0.3">
      <c r="A282" s="144" t="s">
        <v>588</v>
      </c>
      <c r="B282" s="144" t="s">
        <v>573</v>
      </c>
      <c r="C282" s="204">
        <v>52574111</v>
      </c>
      <c r="D282" s="144" t="s">
        <v>581</v>
      </c>
      <c r="E282" s="144" t="s">
        <v>540</v>
      </c>
      <c r="F282" s="185">
        <f>+'[1]Link Out Monthly BY'!$R237</f>
        <v>0</v>
      </c>
      <c r="H282" s="169"/>
      <c r="I282" s="158"/>
      <c r="J282" s="96"/>
      <c r="L282" s="173"/>
      <c r="M282" s="174"/>
    </row>
    <row r="283" spans="1:14" x14ac:dyDescent="0.3">
      <c r="A283" s="144" t="s">
        <v>588</v>
      </c>
      <c r="B283" s="144" t="s">
        <v>573</v>
      </c>
      <c r="C283" s="204">
        <v>52574113</v>
      </c>
      <c r="D283" s="144" t="s">
        <v>582</v>
      </c>
      <c r="E283" s="144" t="s">
        <v>389</v>
      </c>
      <c r="F283" s="185">
        <f>+'[1]Link Out Monthly BY'!$R238</f>
        <v>2987</v>
      </c>
      <c r="H283" s="169"/>
      <c r="I283" s="158">
        <f>'[13]Link Out'!D13</f>
        <v>6032</v>
      </c>
      <c r="J283" s="96"/>
      <c r="L283" s="173"/>
      <c r="M283" s="174"/>
    </row>
    <row r="284" spans="1:14" x14ac:dyDescent="0.3">
      <c r="A284" s="144" t="s">
        <v>588</v>
      </c>
      <c r="B284" s="144" t="s">
        <v>573</v>
      </c>
      <c r="C284" s="204">
        <v>52574114</v>
      </c>
      <c r="D284" s="144" t="s">
        <v>583</v>
      </c>
      <c r="E284" s="144" t="s">
        <v>543</v>
      </c>
      <c r="F284" s="185">
        <f>+'[1]Link Out Monthly BY'!$R239</f>
        <v>1605</v>
      </c>
      <c r="H284" s="169"/>
      <c r="I284" s="158">
        <f>'[13]Link Out'!D14</f>
        <v>3241</v>
      </c>
      <c r="J284" s="96"/>
      <c r="L284" s="173"/>
      <c r="M284" s="174"/>
    </row>
    <row r="285" spans="1:14" x14ac:dyDescent="0.3">
      <c r="A285" s="144" t="s">
        <v>588</v>
      </c>
      <c r="B285" s="144" t="s">
        <v>573</v>
      </c>
      <c r="C285" s="204">
        <v>52574115</v>
      </c>
      <c r="D285" s="144" t="s">
        <v>584</v>
      </c>
      <c r="E285" s="144" t="s">
        <v>578</v>
      </c>
      <c r="F285" s="185">
        <f>+'[1]Link Out Monthly BY'!$R240</f>
        <v>19248</v>
      </c>
      <c r="H285" s="169"/>
      <c r="I285" s="158">
        <f>'[13]Link Out'!D15</f>
        <v>29208</v>
      </c>
      <c r="J285" s="96"/>
      <c r="L285" s="173"/>
      <c r="M285" s="174"/>
    </row>
    <row r="286" spans="1:14" x14ac:dyDescent="0.3">
      <c r="A286" s="144" t="s">
        <v>588</v>
      </c>
      <c r="B286" s="144" t="s">
        <v>573</v>
      </c>
      <c r="C286" s="204">
        <v>52574116</v>
      </c>
      <c r="D286" s="144" t="s">
        <v>585</v>
      </c>
      <c r="E286" s="144" t="s">
        <v>534</v>
      </c>
      <c r="F286" s="185">
        <f>+'[1]Link Out Monthly BY'!$R241</f>
        <v>52154</v>
      </c>
      <c r="H286" s="169"/>
      <c r="I286" s="158">
        <f>'[13]Link Out'!D16</f>
        <v>105320</v>
      </c>
      <c r="J286" s="102"/>
      <c r="K286" s="32"/>
      <c r="L286" s="173"/>
      <c r="M286" s="174"/>
    </row>
    <row r="287" spans="1:14" x14ac:dyDescent="0.3">
      <c r="A287" s="144" t="s">
        <v>588</v>
      </c>
      <c r="B287" s="144" t="s">
        <v>573</v>
      </c>
      <c r="C287" s="204">
        <v>52574200</v>
      </c>
      <c r="D287" s="144" t="s">
        <v>586</v>
      </c>
      <c r="E287" s="144" t="s">
        <v>534</v>
      </c>
      <c r="F287" s="185">
        <f>+'[1]Link Out Monthly BY'!$R242</f>
        <v>0</v>
      </c>
      <c r="H287" s="169"/>
      <c r="I287" s="158"/>
      <c r="J287" s="102"/>
      <c r="K287" s="32"/>
      <c r="L287" s="173"/>
      <c r="M287" s="174"/>
    </row>
    <row r="288" spans="1:14" x14ac:dyDescent="0.3">
      <c r="A288" s="144" t="s">
        <v>588</v>
      </c>
      <c r="B288" s="144" t="s">
        <v>573</v>
      </c>
      <c r="C288" s="433">
        <v>52574316</v>
      </c>
      <c r="D288" s="430" t="s">
        <v>951</v>
      </c>
      <c r="E288" t="s">
        <v>534</v>
      </c>
      <c r="F288" s="185">
        <f>+'[1]Link Out Monthly BY'!$R244</f>
        <v>120</v>
      </c>
      <c r="H288" s="169"/>
      <c r="I288" s="158">
        <f>'[13]Link Out'!D17</f>
        <v>242</v>
      </c>
      <c r="J288" s="102"/>
      <c r="K288" s="32"/>
      <c r="L288" s="173"/>
      <c r="M288" s="174"/>
    </row>
    <row r="289" spans="1:14" s="4" customFormat="1" x14ac:dyDescent="0.3">
      <c r="A289" s="69" t="s">
        <v>598</v>
      </c>
      <c r="B289" s="69">
        <v>0</v>
      </c>
      <c r="C289" s="197">
        <v>0</v>
      </c>
      <c r="D289" s="69">
        <v>0</v>
      </c>
      <c r="E289" s="69">
        <v>0</v>
      </c>
      <c r="F289" s="213">
        <f>+'[1]Link Out Monthly BY'!$R$245</f>
        <v>250802</v>
      </c>
      <c r="I289" s="238"/>
      <c r="J289" s="221"/>
      <c r="K289" s="217"/>
      <c r="L289" s="216"/>
      <c r="M289" s="31"/>
    </row>
    <row r="290" spans="1:14" x14ac:dyDescent="0.3">
      <c r="A290" s="144" t="s">
        <v>599</v>
      </c>
      <c r="B290" s="144" t="s">
        <v>589</v>
      </c>
      <c r="C290" s="204">
        <v>52562500</v>
      </c>
      <c r="D290" s="144" t="s">
        <v>590</v>
      </c>
      <c r="E290" s="144" t="s">
        <v>534</v>
      </c>
      <c r="F290" s="185">
        <f>+'[1]Link Out Monthly BY'!$R246</f>
        <v>10832</v>
      </c>
      <c r="G290" s="4"/>
      <c r="H290" s="4"/>
      <c r="I290" s="158">
        <f>'[14]Link Out'!D8</f>
        <v>0</v>
      </c>
      <c r="J290" s="102"/>
      <c r="K290" s="32"/>
      <c r="L290" s="91"/>
      <c r="M290" s="30"/>
    </row>
    <row r="291" spans="1:14" x14ac:dyDescent="0.3">
      <c r="A291" s="144" t="s">
        <v>599</v>
      </c>
      <c r="B291" s="144" t="s">
        <v>589</v>
      </c>
      <c r="C291" s="204">
        <v>52562511</v>
      </c>
      <c r="D291" s="144" t="s">
        <v>591</v>
      </c>
      <c r="E291" s="144" t="s">
        <v>540</v>
      </c>
      <c r="F291" s="185">
        <f>+'[1]Link Out Monthly BY'!$R247</f>
        <v>0</v>
      </c>
      <c r="H291" s="169"/>
      <c r="I291" s="158">
        <f>'[14]Link Out'!D9</f>
        <v>0</v>
      </c>
      <c r="J291" s="102"/>
      <c r="K291" s="32"/>
      <c r="L291" s="91"/>
      <c r="M291" s="30"/>
    </row>
    <row r="292" spans="1:14" x14ac:dyDescent="0.3">
      <c r="A292" s="144" t="s">
        <v>599</v>
      </c>
      <c r="B292" s="144" t="s">
        <v>589</v>
      </c>
      <c r="C292" s="204">
        <v>52562513</v>
      </c>
      <c r="D292" s="144" t="s">
        <v>592</v>
      </c>
      <c r="E292" s="144" t="s">
        <v>389</v>
      </c>
      <c r="F292" s="185">
        <f>+'[1]Link Out Monthly BY'!$R248</f>
        <v>10363</v>
      </c>
      <c r="H292" s="169"/>
      <c r="I292" s="158">
        <f>'[14]Link Out'!D10</f>
        <v>22177</v>
      </c>
      <c r="J292" s="102"/>
      <c r="K292" s="32"/>
      <c r="L292" s="91"/>
      <c r="M292" s="30"/>
    </row>
    <row r="293" spans="1:14" x14ac:dyDescent="0.3">
      <c r="A293" s="144" t="s">
        <v>599</v>
      </c>
      <c r="B293" s="144" t="s">
        <v>589</v>
      </c>
      <c r="C293" s="204">
        <v>52562514</v>
      </c>
      <c r="D293" s="144" t="s">
        <v>593</v>
      </c>
      <c r="E293" s="144" t="s">
        <v>543</v>
      </c>
      <c r="F293" s="185">
        <f>+'[1]Link Out Monthly BY'!$R249</f>
        <v>406</v>
      </c>
      <c r="H293" s="169"/>
      <c r="I293" s="158">
        <f>'[14]Link Out'!D11</f>
        <v>869</v>
      </c>
      <c r="J293" s="102"/>
      <c r="K293" s="32"/>
      <c r="L293" s="91"/>
      <c r="M293" s="30"/>
    </row>
    <row r="294" spans="1:14" x14ac:dyDescent="0.3">
      <c r="A294" s="144" t="s">
        <v>599</v>
      </c>
      <c r="B294" s="144" t="s">
        <v>589</v>
      </c>
      <c r="C294" s="204">
        <v>52562516</v>
      </c>
      <c r="D294" s="144" t="s">
        <v>594</v>
      </c>
      <c r="E294" s="144" t="s">
        <v>534</v>
      </c>
      <c r="F294" s="185">
        <f>+'[1]Link Out Monthly BY'!$R250</f>
        <v>2218</v>
      </c>
      <c r="G294" s="172"/>
      <c r="H294" s="169"/>
      <c r="I294" s="158">
        <f>'[14]Link Out'!D12</f>
        <v>4747</v>
      </c>
      <c r="J294" s="102"/>
      <c r="K294" s="32"/>
      <c r="L294" s="91"/>
      <c r="M294" s="30"/>
    </row>
    <row r="295" spans="1:14" x14ac:dyDescent="0.3">
      <c r="A295" s="144" t="s">
        <v>599</v>
      </c>
      <c r="B295" s="144" t="s">
        <v>589</v>
      </c>
      <c r="C295" s="204">
        <v>52566000</v>
      </c>
      <c r="D295" s="144" t="s">
        <v>595</v>
      </c>
      <c r="E295" s="144" t="s">
        <v>534</v>
      </c>
      <c r="F295" s="185">
        <f>+'[1]Link Out Monthly BY'!$R251</f>
        <v>1248</v>
      </c>
      <c r="G295" s="172"/>
      <c r="H295" s="169"/>
      <c r="I295" s="158">
        <f>'[14]Link Out'!D13</f>
        <v>0</v>
      </c>
      <c r="J295" s="102"/>
      <c r="K295" s="32"/>
      <c r="L295" s="91"/>
      <c r="M295" s="30"/>
    </row>
    <row r="296" spans="1:14" x14ac:dyDescent="0.3">
      <c r="A296" s="144" t="s">
        <v>599</v>
      </c>
      <c r="B296" s="144" t="s">
        <v>589</v>
      </c>
      <c r="C296" s="204">
        <v>52566016</v>
      </c>
      <c r="D296" s="144" t="s">
        <v>596</v>
      </c>
      <c r="E296" s="144" t="s">
        <v>534</v>
      </c>
      <c r="F296" s="185">
        <f>+'[1]Link Out Monthly BY'!$R252</f>
        <v>776</v>
      </c>
      <c r="G296" s="172"/>
      <c r="H296" s="169"/>
      <c r="I296" s="158">
        <f>'[14]Link Out'!D14</f>
        <v>1661</v>
      </c>
      <c r="J296" s="102"/>
      <c r="K296" s="32"/>
      <c r="L296" s="91"/>
      <c r="M296" s="30"/>
    </row>
    <row r="297" spans="1:14" x14ac:dyDescent="0.3">
      <c r="A297" s="144" t="s">
        <v>599</v>
      </c>
      <c r="B297" s="144" t="s">
        <v>589</v>
      </c>
      <c r="C297" s="204">
        <v>52566700</v>
      </c>
      <c r="D297" s="144" t="s">
        <v>597</v>
      </c>
      <c r="E297" s="144" t="s">
        <v>534</v>
      </c>
      <c r="F297" s="185">
        <f>+'[1]Link Out Monthly BY'!$R253</f>
        <v>3353</v>
      </c>
      <c r="H297" s="169"/>
      <c r="I297" s="158">
        <f>'[14]Link Out'!D15</f>
        <v>2694</v>
      </c>
      <c r="J297" s="102"/>
      <c r="K297" s="32"/>
      <c r="L297" s="91"/>
      <c r="M297" s="30"/>
    </row>
    <row r="298" spans="1:14" s="4" customFormat="1" x14ac:dyDescent="0.3">
      <c r="A298" s="69" t="s">
        <v>617</v>
      </c>
      <c r="B298" s="69">
        <v>0</v>
      </c>
      <c r="C298" s="197">
        <v>0</v>
      </c>
      <c r="D298" s="69">
        <v>0</v>
      </c>
      <c r="E298" s="69">
        <v>0</v>
      </c>
      <c r="F298" s="213">
        <f>+'[1]Link Out Monthly BY'!$R$254</f>
        <v>29196</v>
      </c>
      <c r="I298" s="238"/>
      <c r="J298" s="221"/>
      <c r="K298" s="217"/>
      <c r="L298" s="216"/>
      <c r="M298" s="31"/>
      <c r="N298" s="96"/>
    </row>
    <row r="299" spans="1:14" s="4" customFormat="1" x14ac:dyDescent="0.3">
      <c r="A299" s="144" t="s">
        <v>618</v>
      </c>
      <c r="B299" s="144" t="s">
        <v>600</v>
      </c>
      <c r="C299" s="431">
        <v>52510000</v>
      </c>
      <c r="D299" s="430" t="s">
        <v>963</v>
      </c>
      <c r="E299" s="429" t="s">
        <v>534</v>
      </c>
      <c r="F299" s="185">
        <f>+'[1]Link Out Monthly BY'!$R255</f>
        <v>0</v>
      </c>
      <c r="I299" s="158">
        <v>0</v>
      </c>
      <c r="J299" s="221"/>
      <c r="K299" s="217"/>
      <c r="L299" s="216"/>
      <c r="M299" s="31"/>
      <c r="N299" s="96"/>
    </row>
    <row r="300" spans="1:14" s="4" customFormat="1" x14ac:dyDescent="0.3">
      <c r="A300" s="144" t="s">
        <v>618</v>
      </c>
      <c r="B300" s="144" t="s">
        <v>600</v>
      </c>
      <c r="C300" s="431">
        <v>52510016</v>
      </c>
      <c r="D300" s="430" t="s">
        <v>952</v>
      </c>
      <c r="E300" s="429" t="s">
        <v>534</v>
      </c>
      <c r="F300" s="185">
        <f>+'[1]Link Out Monthly BY'!$R256</f>
        <v>92</v>
      </c>
      <c r="I300" s="158">
        <f>'[15]Link Out'!D8</f>
        <v>252</v>
      </c>
      <c r="J300" s="221"/>
      <c r="K300" s="217"/>
      <c r="L300" s="216"/>
      <c r="M300" s="31"/>
      <c r="N300" s="96"/>
    </row>
    <row r="301" spans="1:14" s="4" customFormat="1" x14ac:dyDescent="0.3">
      <c r="A301" s="144" t="s">
        <v>618</v>
      </c>
      <c r="B301" s="144" t="s">
        <v>600</v>
      </c>
      <c r="C301" s="204">
        <v>52512500</v>
      </c>
      <c r="D301" s="144" t="s">
        <v>601</v>
      </c>
      <c r="E301" s="144" t="s">
        <v>534</v>
      </c>
      <c r="F301" s="185">
        <f>+'[1]Link Out Monthly BY'!$R257</f>
        <v>248</v>
      </c>
      <c r="I301" s="158">
        <f>'[15]Link Out'!D9</f>
        <v>678</v>
      </c>
      <c r="J301" s="221"/>
      <c r="K301" s="217"/>
      <c r="L301" s="216"/>
      <c r="M301" s="31"/>
      <c r="N301" s="96"/>
    </row>
    <row r="302" spans="1:14" x14ac:dyDescent="0.3">
      <c r="A302" s="144" t="s">
        <v>618</v>
      </c>
      <c r="B302" s="144" t="s">
        <v>600</v>
      </c>
      <c r="C302" s="204">
        <v>52526100</v>
      </c>
      <c r="D302" s="144" t="s">
        <v>602</v>
      </c>
      <c r="E302" s="144" t="s">
        <v>534</v>
      </c>
      <c r="F302" s="185">
        <f>+'[1]Link Out Monthly BY'!$R258</f>
        <v>52682</v>
      </c>
      <c r="G302" s="102"/>
      <c r="H302" s="169"/>
      <c r="I302" s="158">
        <f>'[15]Link Out'!D10</f>
        <v>58600</v>
      </c>
      <c r="J302" s="102"/>
      <c r="K302" s="226"/>
      <c r="L302" s="207"/>
      <c r="M302" s="172"/>
    </row>
    <row r="303" spans="1:14" x14ac:dyDescent="0.3">
      <c r="A303" s="144" t="s">
        <v>618</v>
      </c>
      <c r="B303" s="144" t="s">
        <v>600</v>
      </c>
      <c r="C303" s="204">
        <v>52542016</v>
      </c>
      <c r="D303" s="144" t="s">
        <v>603</v>
      </c>
      <c r="E303" s="144" t="s">
        <v>534</v>
      </c>
      <c r="F303" s="185">
        <f>+'[1]Link Out Monthly BY'!$R260</f>
        <v>1079</v>
      </c>
      <c r="G303" s="102"/>
      <c r="H303" s="169"/>
      <c r="I303" s="158">
        <f>'[15]Link Out'!D11</f>
        <v>1555</v>
      </c>
      <c r="J303" s="102"/>
      <c r="K303" s="32"/>
      <c r="L303" s="173"/>
      <c r="M303" s="174"/>
    </row>
    <row r="304" spans="1:14" x14ac:dyDescent="0.3">
      <c r="A304" s="144" t="s">
        <v>618</v>
      </c>
      <c r="B304" s="144" t="s">
        <v>600</v>
      </c>
      <c r="C304" s="204">
        <v>52562000</v>
      </c>
      <c r="D304" s="144" t="s">
        <v>604</v>
      </c>
      <c r="E304" s="144" t="s">
        <v>534</v>
      </c>
      <c r="F304" s="185">
        <f>+'[1]Link Out Monthly BY'!$R261</f>
        <v>18640</v>
      </c>
      <c r="G304" s="102"/>
      <c r="H304" s="169"/>
      <c r="I304" s="158">
        <f>'[15]Link Out'!D12</f>
        <v>0</v>
      </c>
      <c r="J304" s="102"/>
      <c r="K304" s="32"/>
      <c r="L304" s="173"/>
      <c r="M304" s="174"/>
    </row>
    <row r="305" spans="1:13" x14ac:dyDescent="0.3">
      <c r="A305" s="144" t="s">
        <v>618</v>
      </c>
      <c r="B305" s="144" t="s">
        <v>600</v>
      </c>
      <c r="C305" s="204">
        <v>52562011</v>
      </c>
      <c r="D305" s="144" t="s">
        <v>605</v>
      </c>
      <c r="E305" s="144" t="s">
        <v>540</v>
      </c>
      <c r="F305" s="185">
        <f>+'[1]Link Out Monthly BY'!$R262</f>
        <v>33</v>
      </c>
      <c r="G305" s="102"/>
      <c r="H305" s="169"/>
      <c r="I305" s="158">
        <f>'[15]Link Out'!D13</f>
        <v>90</v>
      </c>
      <c r="J305" s="102"/>
      <c r="K305" s="32"/>
      <c r="L305" s="173"/>
      <c r="M305" s="174"/>
    </row>
    <row r="306" spans="1:13" x14ac:dyDescent="0.3">
      <c r="A306" s="144" t="s">
        <v>618</v>
      </c>
      <c r="B306" s="144" t="s">
        <v>600</v>
      </c>
      <c r="C306" s="204">
        <v>52562013</v>
      </c>
      <c r="D306" s="144" t="s">
        <v>606</v>
      </c>
      <c r="E306" s="144" t="s">
        <v>389</v>
      </c>
      <c r="F306" s="185">
        <f>+'[1]Link Out Monthly BY'!$R263</f>
        <v>9449</v>
      </c>
      <c r="G306" s="172"/>
      <c r="H306" s="169"/>
      <c r="I306" s="158">
        <f>'[15]Link Out'!D14</f>
        <v>25831</v>
      </c>
      <c r="J306" s="102"/>
      <c r="K306" s="32"/>
      <c r="L306" s="173"/>
      <c r="M306" s="174"/>
    </row>
    <row r="307" spans="1:13" x14ac:dyDescent="0.3">
      <c r="A307" s="144" t="s">
        <v>618</v>
      </c>
      <c r="B307" s="144" t="s">
        <v>600</v>
      </c>
      <c r="C307" s="204">
        <v>52562014</v>
      </c>
      <c r="D307" s="144" t="s">
        <v>607</v>
      </c>
      <c r="E307" s="144" t="s">
        <v>543</v>
      </c>
      <c r="F307" s="185">
        <f>+'[1]Link Out Monthly BY'!$R264</f>
        <v>3818</v>
      </c>
      <c r="G307" s="102"/>
      <c r="H307" s="169"/>
      <c r="I307" s="158">
        <f>'[15]Link Out'!D15</f>
        <v>10437</v>
      </c>
      <c r="J307" s="102"/>
      <c r="K307" s="32"/>
      <c r="L307" s="173"/>
      <c r="M307" s="174"/>
    </row>
    <row r="308" spans="1:13" x14ac:dyDescent="0.3">
      <c r="A308" s="144" t="s">
        <v>618</v>
      </c>
      <c r="B308" s="144" t="s">
        <v>600</v>
      </c>
      <c r="C308" s="204">
        <v>52562015</v>
      </c>
      <c r="D308" s="144" t="s">
        <v>608</v>
      </c>
      <c r="E308" s="144" t="s">
        <v>578</v>
      </c>
      <c r="F308" s="185">
        <f>+'[1]Link Out Monthly BY'!$R265</f>
        <v>0</v>
      </c>
      <c r="G308" s="102"/>
      <c r="H308" s="169"/>
      <c r="I308" s="158"/>
      <c r="J308" s="102"/>
      <c r="K308" s="32"/>
      <c r="L308" s="173"/>
      <c r="M308" s="174"/>
    </row>
    <row r="309" spans="1:13" x14ac:dyDescent="0.3">
      <c r="A309" s="144" t="s">
        <v>618</v>
      </c>
      <c r="B309" s="144" t="s">
        <v>600</v>
      </c>
      <c r="C309" s="204">
        <v>52562016</v>
      </c>
      <c r="D309" s="144" t="s">
        <v>609</v>
      </c>
      <c r="E309" s="144" t="s">
        <v>534</v>
      </c>
      <c r="F309" s="185">
        <f>+'[1]Link Out Monthly BY'!$R266</f>
        <v>10128</v>
      </c>
      <c r="G309" s="102"/>
      <c r="H309" s="169"/>
      <c r="I309" s="158">
        <f>'[15]Link Out'!D16</f>
        <v>27687</v>
      </c>
      <c r="J309" s="96"/>
      <c r="K309" s="32"/>
      <c r="L309" s="173"/>
      <c r="M309" s="174"/>
    </row>
    <row r="310" spans="1:13" x14ac:dyDescent="0.3">
      <c r="A310" s="144" t="s">
        <v>618</v>
      </c>
      <c r="B310" s="144" t="s">
        <v>600</v>
      </c>
      <c r="C310" s="204">
        <v>52571500</v>
      </c>
      <c r="D310" s="144" t="s">
        <v>610</v>
      </c>
      <c r="E310" s="144" t="s">
        <v>534</v>
      </c>
      <c r="F310" s="185">
        <f>+'[1]Link Out Monthly BY'!$R267</f>
        <v>150263</v>
      </c>
      <c r="G310" s="102"/>
      <c r="H310" s="169"/>
      <c r="I310" s="158">
        <f>'[15]Link Out'!D17</f>
        <v>165127</v>
      </c>
      <c r="J310" s="96"/>
      <c r="K310" s="32"/>
      <c r="L310" s="173"/>
      <c r="M310" s="174"/>
    </row>
    <row r="311" spans="1:13" x14ac:dyDescent="0.3">
      <c r="A311" s="144" t="s">
        <v>618</v>
      </c>
      <c r="B311" s="144" t="s">
        <v>600</v>
      </c>
      <c r="C311" s="204">
        <v>52582000</v>
      </c>
      <c r="D311" s="144" t="s">
        <v>611</v>
      </c>
      <c r="E311" s="144" t="s">
        <v>578</v>
      </c>
      <c r="F311" s="185">
        <f>+'[1]Link Out Monthly BY'!$R268</f>
        <v>18138</v>
      </c>
      <c r="G311" s="102"/>
      <c r="H311" s="169"/>
      <c r="I311" s="158">
        <f>'[15]Link Out'!D18</f>
        <v>0</v>
      </c>
    </row>
    <row r="312" spans="1:13" x14ac:dyDescent="0.3">
      <c r="A312" s="144" t="s">
        <v>618</v>
      </c>
      <c r="B312" s="144" t="s">
        <v>600</v>
      </c>
      <c r="C312" s="204">
        <v>52582012</v>
      </c>
      <c r="D312" s="144" t="s">
        <v>612</v>
      </c>
      <c r="E312" s="144" t="s">
        <v>389</v>
      </c>
      <c r="F312" s="185">
        <f>+'[1]Link Out Monthly BY'!$R270</f>
        <v>0</v>
      </c>
      <c r="G312" s="102"/>
      <c r="H312" s="169"/>
      <c r="I312" s="158"/>
    </row>
    <row r="313" spans="1:13" x14ac:dyDescent="0.3">
      <c r="A313" s="144" t="s">
        <v>618</v>
      </c>
      <c r="B313" s="144" t="s">
        <v>600</v>
      </c>
      <c r="C313" s="204">
        <v>52582013</v>
      </c>
      <c r="D313" s="144" t="s">
        <v>613</v>
      </c>
      <c r="E313" s="144" t="s">
        <v>389</v>
      </c>
      <c r="F313" s="185">
        <f>+'[1]Link Out Monthly BY'!$R271</f>
        <v>9332</v>
      </c>
      <c r="G313" s="172"/>
      <c r="H313" s="169"/>
      <c r="I313" s="158">
        <f>'[15]Link Out'!D19</f>
        <v>25511</v>
      </c>
    </row>
    <row r="314" spans="1:13" x14ac:dyDescent="0.3">
      <c r="A314" s="144" t="s">
        <v>618</v>
      </c>
      <c r="B314" s="144" t="s">
        <v>600</v>
      </c>
      <c r="C314" s="204">
        <v>52582014</v>
      </c>
      <c r="D314" s="144" t="s">
        <v>614</v>
      </c>
      <c r="E314" s="144" t="s">
        <v>543</v>
      </c>
      <c r="F314" s="185">
        <f>+'[1]Link Out Monthly BY'!$R272</f>
        <v>10053</v>
      </c>
      <c r="G314" s="102"/>
      <c r="H314" s="169"/>
      <c r="I314" s="158">
        <f>'[15]Link Out'!D20</f>
        <v>27482</v>
      </c>
    </row>
    <row r="315" spans="1:13" x14ac:dyDescent="0.3">
      <c r="A315" s="144" t="s">
        <v>618</v>
      </c>
      <c r="B315" s="144" t="s">
        <v>600</v>
      </c>
      <c r="C315" s="204">
        <v>52582016</v>
      </c>
      <c r="D315" s="144" t="s">
        <v>615</v>
      </c>
      <c r="E315" s="144" t="s">
        <v>578</v>
      </c>
      <c r="F315" s="185">
        <f>+'[1]Link Out Monthly BY'!$R273</f>
        <v>1304</v>
      </c>
      <c r="G315" s="102"/>
      <c r="H315" s="169"/>
      <c r="I315" s="158">
        <f>'[15]Link Out'!D21</f>
        <v>3565</v>
      </c>
    </row>
    <row r="316" spans="1:13" x14ac:dyDescent="0.3">
      <c r="A316" s="144" t="s">
        <v>618</v>
      </c>
      <c r="B316" s="144" t="s">
        <v>600</v>
      </c>
      <c r="C316" s="204">
        <v>52801100</v>
      </c>
      <c r="D316" s="144" t="s">
        <v>616</v>
      </c>
      <c r="E316" s="144" t="s">
        <v>534</v>
      </c>
      <c r="F316" s="185">
        <f>+'[1]Link Out Monthly BY'!$R274</f>
        <v>0</v>
      </c>
      <c r="G316" s="102"/>
      <c r="H316" s="169"/>
      <c r="I316" s="158"/>
    </row>
    <row r="317" spans="1:13" s="4" customFormat="1" x14ac:dyDescent="0.3">
      <c r="A317" s="69" t="s">
        <v>622</v>
      </c>
      <c r="B317" s="69">
        <v>0</v>
      </c>
      <c r="C317" s="197">
        <v>0</v>
      </c>
      <c r="D317" s="69">
        <v>0</v>
      </c>
      <c r="E317" s="69">
        <v>0</v>
      </c>
      <c r="F317" s="213">
        <f>+'[1]Link Out Monthly BY'!$R$276</f>
        <v>285259</v>
      </c>
      <c r="I317" s="239"/>
      <c r="J317" s="216"/>
      <c r="K317" s="31"/>
    </row>
    <row r="318" spans="1:13" x14ac:dyDescent="0.3">
      <c r="A318" s="144" t="s">
        <v>623</v>
      </c>
      <c r="B318" s="144" t="s">
        <v>619</v>
      </c>
      <c r="C318" s="204">
        <v>52503000</v>
      </c>
      <c r="D318" s="144" t="s">
        <v>620</v>
      </c>
      <c r="E318" s="144" t="s">
        <v>621</v>
      </c>
      <c r="F318" s="185">
        <f>+'[1]Link Out Monthly BY'!$R$277</f>
        <v>7988</v>
      </c>
      <c r="I318" s="72">
        <f>'[16]Link Out'!$F$3</f>
        <v>0</v>
      </c>
      <c r="K318" s="72"/>
    </row>
    <row r="319" spans="1:13" x14ac:dyDescent="0.3">
      <c r="A319" s="69" t="s">
        <v>630</v>
      </c>
      <c r="B319" s="69">
        <v>0</v>
      </c>
      <c r="C319" s="197">
        <v>0</v>
      </c>
      <c r="D319" s="69">
        <v>0</v>
      </c>
      <c r="E319" s="69">
        <v>0</v>
      </c>
      <c r="F319" s="213">
        <f>+'[1]Link Out Monthly BY'!$R$278</f>
        <v>7988</v>
      </c>
      <c r="I319" s="72"/>
      <c r="K319" s="72"/>
    </row>
    <row r="320" spans="1:13" x14ac:dyDescent="0.3">
      <c r="A320" s="144" t="s">
        <v>631</v>
      </c>
      <c r="B320" s="144" t="s">
        <v>624</v>
      </c>
      <c r="C320" s="204">
        <v>52534000</v>
      </c>
      <c r="D320" s="144" t="s">
        <v>625</v>
      </c>
      <c r="E320" s="144" t="s">
        <v>534</v>
      </c>
      <c r="F320" s="185">
        <f>+'[1]Link Out Monthly BY'!$R279</f>
        <v>72245</v>
      </c>
      <c r="I320" s="72">
        <f>'[17]Link Out'!D8</f>
        <v>90808</v>
      </c>
      <c r="K320" s="72"/>
    </row>
    <row r="321" spans="1:11" x14ac:dyDescent="0.3">
      <c r="A321" s="144" t="s">
        <v>631</v>
      </c>
      <c r="B321" s="144" t="s">
        <v>624</v>
      </c>
      <c r="C321" s="204">
        <v>52534021</v>
      </c>
      <c r="D321" s="144" t="s">
        <v>626</v>
      </c>
      <c r="E321" s="144" t="s">
        <v>534</v>
      </c>
      <c r="F321" s="185">
        <f>+'[1]Link Out Monthly BY'!$R280</f>
        <v>0</v>
      </c>
      <c r="I321" s="72"/>
      <c r="K321" s="72"/>
    </row>
    <row r="322" spans="1:11" x14ac:dyDescent="0.3">
      <c r="A322" s="144" t="s">
        <v>631</v>
      </c>
      <c r="B322" s="144" t="s">
        <v>624</v>
      </c>
      <c r="C322" s="204">
        <v>52534200</v>
      </c>
      <c r="D322" s="144" t="s">
        <v>627</v>
      </c>
      <c r="E322" s="144" t="s">
        <v>534</v>
      </c>
      <c r="F322" s="185">
        <f>+'[1]Link Out Monthly BY'!$R281</f>
        <v>8813</v>
      </c>
      <c r="I322" s="72">
        <f>'[17]Link Out'!D9</f>
        <v>11077</v>
      </c>
      <c r="K322" s="72"/>
    </row>
    <row r="323" spans="1:11" x14ac:dyDescent="0.3">
      <c r="A323" s="144" t="s">
        <v>631</v>
      </c>
      <c r="B323" s="144" t="s">
        <v>624</v>
      </c>
      <c r="C323" s="204">
        <v>52535000</v>
      </c>
      <c r="D323" s="144" t="s">
        <v>144</v>
      </c>
      <c r="E323" s="144" t="s">
        <v>534</v>
      </c>
      <c r="F323" s="185">
        <f>+'[1]Link Out Monthly BY'!$R282</f>
        <v>35622</v>
      </c>
      <c r="I323" s="72">
        <f>'[17]Link Out'!D10</f>
        <v>44775</v>
      </c>
      <c r="K323" s="72"/>
    </row>
    <row r="324" spans="1:11" x14ac:dyDescent="0.3">
      <c r="A324" s="144" t="s">
        <v>631</v>
      </c>
      <c r="B324" s="144" t="s">
        <v>624</v>
      </c>
      <c r="C324" s="204">
        <v>52535100</v>
      </c>
      <c r="D324" s="144" t="s">
        <v>628</v>
      </c>
      <c r="E324" s="144" t="s">
        <v>534</v>
      </c>
      <c r="F324" s="185">
        <f>+'[1]Link Out Monthly BY'!$R283</f>
        <v>0</v>
      </c>
      <c r="I324" s="72"/>
      <c r="K324" s="72"/>
    </row>
    <row r="325" spans="1:11" x14ac:dyDescent="0.3">
      <c r="A325" s="144" t="s">
        <v>631</v>
      </c>
      <c r="B325" s="144" t="s">
        <v>624</v>
      </c>
      <c r="C325" s="204">
        <v>52567000</v>
      </c>
      <c r="D325" s="144" t="s">
        <v>629</v>
      </c>
      <c r="E325" s="144" t="s">
        <v>534</v>
      </c>
      <c r="F325" s="185">
        <f>+'[1]Link Out Monthly BY'!$R284</f>
        <v>10034</v>
      </c>
      <c r="I325" s="72">
        <f>'[17]Link Out'!D11</f>
        <v>53031</v>
      </c>
      <c r="K325" s="72"/>
    </row>
    <row r="326" spans="1:11" x14ac:dyDescent="0.3">
      <c r="A326" s="69" t="s">
        <v>675</v>
      </c>
      <c r="B326" s="69">
        <v>0</v>
      </c>
      <c r="C326" s="197">
        <v>0</v>
      </c>
      <c r="D326" s="69">
        <v>0</v>
      </c>
      <c r="E326" s="69">
        <v>0</v>
      </c>
      <c r="F326" s="213">
        <f>+'[1]Link Out Monthly BY'!$R$285</f>
        <v>126714</v>
      </c>
      <c r="I326" s="72"/>
    </row>
    <row r="327" spans="1:11" x14ac:dyDescent="0.3">
      <c r="A327" s="144" t="s">
        <v>676</v>
      </c>
      <c r="B327" s="144" t="s">
        <v>632</v>
      </c>
      <c r="C327" s="204">
        <v>52000000</v>
      </c>
      <c r="D327" s="144" t="s">
        <v>633</v>
      </c>
      <c r="E327" s="144" t="s">
        <v>634</v>
      </c>
      <c r="F327" s="185">
        <f>+'[1]Link Out Monthly BY'!$R286</f>
        <v>78639</v>
      </c>
      <c r="I327" s="72">
        <f>'[18]Link Out'!D8</f>
        <v>0</v>
      </c>
    </row>
    <row r="328" spans="1:11" x14ac:dyDescent="0.3">
      <c r="A328" s="144" t="s">
        <v>676</v>
      </c>
      <c r="B328" s="144" t="s">
        <v>632</v>
      </c>
      <c r="C328" s="204">
        <v>52001000</v>
      </c>
      <c r="D328" s="144" t="s">
        <v>633</v>
      </c>
      <c r="E328" s="144" t="s">
        <v>634</v>
      </c>
      <c r="F328" s="185">
        <f>+'[1]Link Out Monthly BY'!$R287</f>
        <v>-70867.805123857834</v>
      </c>
      <c r="I328" s="72">
        <f>'[18]Link Out'!D9</f>
        <v>0</v>
      </c>
    </row>
    <row r="329" spans="1:11" x14ac:dyDescent="0.3">
      <c r="A329" s="144" t="s">
        <v>676</v>
      </c>
      <c r="B329" s="144" t="s">
        <v>632</v>
      </c>
      <c r="C329" s="204">
        <v>52001100</v>
      </c>
      <c r="D329" s="144" t="s">
        <v>635</v>
      </c>
      <c r="E329" s="144" t="s">
        <v>636</v>
      </c>
      <c r="F329" s="185">
        <f>+'[1]Link Out Monthly BY'!$R288</f>
        <v>129</v>
      </c>
      <c r="G329" s="116"/>
      <c r="H329" s="169"/>
      <c r="I329" s="72">
        <f>'[18]Link Out'!D10</f>
        <v>304</v>
      </c>
    </row>
    <row r="330" spans="1:11" x14ac:dyDescent="0.3">
      <c r="A330" s="144" t="s">
        <v>676</v>
      </c>
      <c r="B330" s="144" t="s">
        <v>632</v>
      </c>
      <c r="C330" s="204">
        <v>52001200</v>
      </c>
      <c r="D330" s="144" t="s">
        <v>637</v>
      </c>
      <c r="E330" s="144" t="s">
        <v>636</v>
      </c>
      <c r="F330" s="185">
        <f>+'[1]Link Out Monthly BY'!$R289</f>
        <v>-1088</v>
      </c>
      <c r="G330" s="116"/>
      <c r="H330" s="169"/>
      <c r="I330" s="72">
        <f>'[18]Link Out'!D11</f>
        <v>-2560</v>
      </c>
    </row>
    <row r="331" spans="1:11" x14ac:dyDescent="0.3">
      <c r="A331" s="144" t="s">
        <v>676</v>
      </c>
      <c r="B331" s="144" t="s">
        <v>632</v>
      </c>
      <c r="C331" s="204">
        <v>52001300</v>
      </c>
      <c r="D331" s="144" t="s">
        <v>638</v>
      </c>
      <c r="E331" s="144" t="s">
        <v>639</v>
      </c>
      <c r="F331" s="185">
        <f>+'[1]Link Out Monthly BY'!$R290</f>
        <v>31120</v>
      </c>
      <c r="G331" s="116"/>
      <c r="H331" s="169"/>
      <c r="I331" s="72">
        <f>'[18]Link Out'!D12</f>
        <v>73217</v>
      </c>
    </row>
    <row r="332" spans="1:11" x14ac:dyDescent="0.3">
      <c r="A332" s="144" t="s">
        <v>676</v>
      </c>
      <c r="B332" s="144" t="s">
        <v>632</v>
      </c>
      <c r="C332" s="204">
        <v>52001400</v>
      </c>
      <c r="D332" s="144" t="s">
        <v>640</v>
      </c>
      <c r="E332" s="144" t="s">
        <v>634</v>
      </c>
      <c r="F332" s="185">
        <f>+'[1]Link Out Monthly BY'!$R291</f>
        <v>30078</v>
      </c>
      <c r="G332" s="116"/>
      <c r="H332" s="169"/>
      <c r="I332" s="72">
        <f>'[18]Link Out'!D13</f>
        <v>70765</v>
      </c>
    </row>
    <row r="333" spans="1:11" x14ac:dyDescent="0.3">
      <c r="A333" s="144" t="s">
        <v>676</v>
      </c>
      <c r="B333" s="144" t="s">
        <v>632</v>
      </c>
      <c r="C333" s="433">
        <v>52001500</v>
      </c>
      <c r="D333" s="430" t="s">
        <v>953</v>
      </c>
      <c r="E333" t="s">
        <v>954</v>
      </c>
      <c r="F333" s="185">
        <f>+'[1]Link Out Monthly BY'!$R292</f>
        <v>504</v>
      </c>
      <c r="G333" s="116"/>
      <c r="H333" s="169"/>
      <c r="I333" s="72">
        <f>'[18]Link Out'!D14</f>
        <v>1186</v>
      </c>
    </row>
    <row r="334" spans="1:11" x14ac:dyDescent="0.3">
      <c r="A334" s="144" t="s">
        <v>676</v>
      </c>
      <c r="B334" s="144" t="s">
        <v>632</v>
      </c>
      <c r="C334" s="204">
        <v>52001600</v>
      </c>
      <c r="D334" s="144" t="s">
        <v>641</v>
      </c>
      <c r="E334" s="144" t="s">
        <v>642</v>
      </c>
      <c r="F334" s="185">
        <f>+'[1]Link Out Monthly BY'!$R293</f>
        <v>21962</v>
      </c>
      <c r="G334" s="116"/>
      <c r="H334" s="169"/>
      <c r="I334" s="72">
        <f>'[18]Link Out'!D15</f>
        <v>51671</v>
      </c>
    </row>
    <row r="335" spans="1:11" x14ac:dyDescent="0.3">
      <c r="A335" s="144" t="s">
        <v>676</v>
      </c>
      <c r="B335" s="144" t="s">
        <v>632</v>
      </c>
      <c r="C335" s="204">
        <v>52500000</v>
      </c>
      <c r="D335" s="144" t="s">
        <v>643</v>
      </c>
      <c r="E335" s="144" t="s">
        <v>534</v>
      </c>
      <c r="F335" s="185">
        <f>+'[1]Link Out Monthly BY'!$R294</f>
        <v>55070</v>
      </c>
      <c r="G335" s="116"/>
      <c r="H335" s="169"/>
      <c r="I335" s="72">
        <f>'[18]Link Out'!D16</f>
        <v>0</v>
      </c>
    </row>
    <row r="336" spans="1:11" x14ac:dyDescent="0.3">
      <c r="A336" s="144" t="s">
        <v>676</v>
      </c>
      <c r="B336" s="144" t="s">
        <v>632</v>
      </c>
      <c r="C336" s="433">
        <v>52501100</v>
      </c>
      <c r="D336" s="430" t="s">
        <v>955</v>
      </c>
      <c r="E336" t="s">
        <v>540</v>
      </c>
      <c r="F336" s="185">
        <f>+'[1]Link Out Monthly BY'!$R295</f>
        <v>1951</v>
      </c>
      <c r="G336" s="116"/>
      <c r="H336" s="169"/>
      <c r="I336" s="72">
        <f>'[18]Link Out'!D17</f>
        <v>4590</v>
      </c>
    </row>
    <row r="337" spans="1:9" x14ac:dyDescent="0.3">
      <c r="A337" s="144" t="s">
        <v>676</v>
      </c>
      <c r="B337" s="144" t="s">
        <v>632</v>
      </c>
      <c r="C337" s="204">
        <v>52501200</v>
      </c>
      <c r="D337" s="144" t="s">
        <v>644</v>
      </c>
      <c r="E337" s="144" t="s">
        <v>540</v>
      </c>
      <c r="F337" s="185">
        <f>+'[1]Link Out Monthly BY'!$R296</f>
        <v>13</v>
      </c>
      <c r="G337" s="116"/>
      <c r="H337" s="169"/>
      <c r="I337" s="72">
        <f>'[18]Link Out'!D18</f>
        <v>31</v>
      </c>
    </row>
    <row r="338" spans="1:9" x14ac:dyDescent="0.3">
      <c r="A338" s="144" t="s">
        <v>676</v>
      </c>
      <c r="B338" s="144" t="s">
        <v>632</v>
      </c>
      <c r="C338" s="204">
        <v>52501300</v>
      </c>
      <c r="D338" s="144" t="s">
        <v>645</v>
      </c>
      <c r="E338" s="144" t="s">
        <v>389</v>
      </c>
      <c r="F338" s="185">
        <f>+'[1]Link Out Monthly BY'!$R297</f>
        <v>8243</v>
      </c>
      <c r="G338" s="116"/>
      <c r="H338" s="169"/>
      <c r="I338" s="72">
        <f>'[18]Link Out'!D19</f>
        <v>19394</v>
      </c>
    </row>
    <row r="339" spans="1:9" x14ac:dyDescent="0.3">
      <c r="A339" s="144" t="s">
        <v>676</v>
      </c>
      <c r="B339" s="144" t="s">
        <v>632</v>
      </c>
      <c r="C339" s="204">
        <v>52501400</v>
      </c>
      <c r="D339" s="144" t="s">
        <v>646</v>
      </c>
      <c r="E339" s="144" t="s">
        <v>543</v>
      </c>
      <c r="F339" s="185">
        <f>+'[1]Link Out Monthly BY'!$R298</f>
        <v>64614</v>
      </c>
      <c r="G339" s="116"/>
      <c r="H339" s="169"/>
      <c r="I339" s="72">
        <f>'[18]Link Out'!D20</f>
        <v>152019</v>
      </c>
    </row>
    <row r="340" spans="1:9" x14ac:dyDescent="0.3">
      <c r="A340" s="144" t="s">
        <v>676</v>
      </c>
      <c r="B340" s="144" t="s">
        <v>632</v>
      </c>
      <c r="C340" s="204">
        <v>52501600</v>
      </c>
      <c r="D340" s="144" t="s">
        <v>647</v>
      </c>
      <c r="E340" s="144" t="s">
        <v>534</v>
      </c>
      <c r="F340" s="185">
        <f>+'[1]Link Out Monthly BY'!$R299</f>
        <v>-81175</v>
      </c>
      <c r="G340" s="116"/>
      <c r="H340" s="169"/>
      <c r="I340" s="72">
        <f>'[18]Link Out'!D21</f>
        <v>83030</v>
      </c>
    </row>
    <row r="341" spans="1:9" x14ac:dyDescent="0.3">
      <c r="A341" s="144" t="s">
        <v>676</v>
      </c>
      <c r="B341" s="144" t="s">
        <v>632</v>
      </c>
      <c r="C341" s="204">
        <v>52514000</v>
      </c>
      <c r="D341" s="144" t="s">
        <v>648</v>
      </c>
      <c r="E341" s="144" t="s">
        <v>534</v>
      </c>
      <c r="F341" s="185">
        <f>+'[1]Link Out Monthly BY'!$R300</f>
        <v>0</v>
      </c>
      <c r="G341" s="116"/>
      <c r="H341" s="169"/>
      <c r="I341" s="158"/>
    </row>
    <row r="342" spans="1:9" x14ac:dyDescent="0.3">
      <c r="A342" s="144" t="s">
        <v>676</v>
      </c>
      <c r="B342" s="144" t="s">
        <v>632</v>
      </c>
      <c r="C342" s="204">
        <v>52514500</v>
      </c>
      <c r="D342" s="144" t="s">
        <v>649</v>
      </c>
      <c r="E342" s="144" t="s">
        <v>534</v>
      </c>
      <c r="F342" s="185">
        <f>+'[1]Link Out Monthly BY'!$R301</f>
        <v>49472</v>
      </c>
      <c r="G342" s="116"/>
      <c r="H342" s="169"/>
      <c r="I342" s="72">
        <f>'[18]Link Out'!D22</f>
        <v>0</v>
      </c>
    </row>
    <row r="343" spans="1:9" x14ac:dyDescent="0.3">
      <c r="A343" s="144" t="s">
        <v>676</v>
      </c>
      <c r="B343" s="144" t="s">
        <v>632</v>
      </c>
      <c r="C343" s="204">
        <v>52514600</v>
      </c>
      <c r="D343" s="144" t="s">
        <v>650</v>
      </c>
      <c r="E343" s="144" t="s">
        <v>534</v>
      </c>
      <c r="F343" s="185">
        <f>+'[1]Link Out Monthly BY'!$R302</f>
        <v>36988</v>
      </c>
      <c r="G343" s="116"/>
      <c r="H343" s="169"/>
      <c r="I343" s="72">
        <f>'[18]Link Out'!D23</f>
        <v>0</v>
      </c>
    </row>
    <row r="344" spans="1:9" x14ac:dyDescent="0.3">
      <c r="A344" s="144" t="s">
        <v>676</v>
      </c>
      <c r="B344" s="144" t="s">
        <v>632</v>
      </c>
      <c r="C344" s="204">
        <v>52514700</v>
      </c>
      <c r="D344" s="144" t="s">
        <v>651</v>
      </c>
      <c r="E344" s="144" t="s">
        <v>534</v>
      </c>
      <c r="F344" s="185">
        <f>+'[1]Link Out Monthly BY'!$R303</f>
        <v>41694</v>
      </c>
      <c r="G344" s="116"/>
      <c r="H344" s="169"/>
      <c r="I344" s="72">
        <f>'[18]Link Out'!D24</f>
        <v>37987</v>
      </c>
    </row>
    <row r="345" spans="1:9" x14ac:dyDescent="0.3">
      <c r="A345" s="144" t="s">
        <v>676</v>
      </c>
      <c r="B345" s="144" t="s">
        <v>632</v>
      </c>
      <c r="C345" s="204">
        <v>52514901</v>
      </c>
      <c r="D345" s="144" t="s">
        <v>652</v>
      </c>
      <c r="E345" s="144" t="s">
        <v>534</v>
      </c>
      <c r="F345" s="185">
        <f>+'[1]Link Out Monthly BY'!$R304</f>
        <v>11721</v>
      </c>
      <c r="G345" s="116"/>
      <c r="H345" s="169"/>
      <c r="I345" s="72">
        <f>'[18]Link Out'!D25</f>
        <v>18260</v>
      </c>
    </row>
    <row r="346" spans="1:9" x14ac:dyDescent="0.3">
      <c r="A346" s="144" t="s">
        <v>676</v>
      </c>
      <c r="B346" s="144" t="s">
        <v>632</v>
      </c>
      <c r="C346" s="204">
        <v>52514903</v>
      </c>
      <c r="D346" s="144" t="s">
        <v>653</v>
      </c>
      <c r="E346" s="144" t="s">
        <v>534</v>
      </c>
      <c r="F346" s="185">
        <f>+'[1]Link Out Monthly BY'!$R305</f>
        <v>14387</v>
      </c>
      <c r="G346" s="116"/>
      <c r="H346" s="169"/>
      <c r="I346" s="72">
        <f>'[18]Link Out'!D26</f>
        <v>18998</v>
      </c>
    </row>
    <row r="347" spans="1:9" x14ac:dyDescent="0.3">
      <c r="A347" s="144" t="s">
        <v>676</v>
      </c>
      <c r="B347" s="144" t="s">
        <v>632</v>
      </c>
      <c r="C347" s="204">
        <v>52514904</v>
      </c>
      <c r="D347" s="144" t="s">
        <v>654</v>
      </c>
      <c r="E347" s="144" t="s">
        <v>534</v>
      </c>
      <c r="F347" s="185">
        <f>+'[1]Link Out Monthly BY'!$R306</f>
        <v>57981</v>
      </c>
      <c r="G347" s="116"/>
      <c r="H347" s="169"/>
      <c r="I347" s="72">
        <f>'[18]Link Out'!D27</f>
        <v>41128</v>
      </c>
    </row>
    <row r="348" spans="1:9" x14ac:dyDescent="0.3">
      <c r="A348" s="144" t="s">
        <v>676</v>
      </c>
      <c r="B348" s="144" t="s">
        <v>632</v>
      </c>
      <c r="C348" s="204">
        <v>52514905</v>
      </c>
      <c r="D348" s="144" t="s">
        <v>655</v>
      </c>
      <c r="E348" s="144" t="s">
        <v>534</v>
      </c>
      <c r="F348" s="185">
        <f>+'[1]Link Out Monthly BY'!$R307</f>
        <v>11153</v>
      </c>
      <c r="G348" s="116"/>
      <c r="H348" s="169"/>
      <c r="I348" s="72">
        <f>'[18]Link Out'!D28</f>
        <v>10797</v>
      </c>
    </row>
    <row r="349" spans="1:9" x14ac:dyDescent="0.3">
      <c r="A349" s="144" t="s">
        <v>676</v>
      </c>
      <c r="B349" s="144" t="s">
        <v>632</v>
      </c>
      <c r="C349" s="204">
        <v>52514907</v>
      </c>
      <c r="D349" s="144" t="s">
        <v>656</v>
      </c>
      <c r="E349" s="144" t="s">
        <v>534</v>
      </c>
      <c r="F349" s="185">
        <f>+'[1]Link Out Monthly BY'!$R308</f>
        <v>1542</v>
      </c>
      <c r="G349" s="116"/>
      <c r="H349" s="169"/>
      <c r="I349" s="72">
        <f>'[18]Link Out'!D29</f>
        <v>2456</v>
      </c>
    </row>
    <row r="350" spans="1:9" x14ac:dyDescent="0.3">
      <c r="A350" s="144" t="s">
        <v>676</v>
      </c>
      <c r="B350" s="144" t="s">
        <v>632</v>
      </c>
      <c r="C350" s="204">
        <v>52514909</v>
      </c>
      <c r="D350" s="144" t="s">
        <v>657</v>
      </c>
      <c r="E350" s="144" t="s">
        <v>534</v>
      </c>
      <c r="F350" s="185">
        <f>+'[1]Link Out Monthly BY'!$R309</f>
        <v>5672</v>
      </c>
      <c r="G350" s="116"/>
      <c r="H350" s="169"/>
      <c r="I350" s="72">
        <f>'[18]Link Out'!D30</f>
        <v>2522</v>
      </c>
    </row>
    <row r="351" spans="1:9" x14ac:dyDescent="0.3">
      <c r="A351" s="144" t="s">
        <v>676</v>
      </c>
      <c r="B351" s="144" t="s">
        <v>632</v>
      </c>
      <c r="C351" s="204">
        <v>52515000</v>
      </c>
      <c r="D351" s="144" t="s">
        <v>658</v>
      </c>
      <c r="E351" s="144" t="s">
        <v>534</v>
      </c>
      <c r="F351" s="185">
        <f>+'[1]Link Out Monthly BY'!$R310</f>
        <v>9309</v>
      </c>
      <c r="G351" s="116"/>
      <c r="H351" s="169"/>
      <c r="I351" s="72">
        <f>'[18]Link Out'!D31</f>
        <v>16116</v>
      </c>
    </row>
    <row r="352" spans="1:9" x14ac:dyDescent="0.3">
      <c r="A352" s="144" t="s">
        <v>676</v>
      </c>
      <c r="B352" s="144" t="s">
        <v>632</v>
      </c>
      <c r="C352" s="204">
        <v>52515001</v>
      </c>
      <c r="D352" s="144" t="s">
        <v>659</v>
      </c>
      <c r="E352" s="144" t="s">
        <v>534</v>
      </c>
      <c r="F352" s="185">
        <f>+'[1]Link Out Monthly BY'!$R311</f>
        <v>3469</v>
      </c>
      <c r="G352" s="116"/>
      <c r="H352" s="169"/>
      <c r="I352" s="72">
        <f>'[18]Link Out'!D32</f>
        <v>5592</v>
      </c>
    </row>
    <row r="353" spans="1:15" x14ac:dyDescent="0.3">
      <c r="A353" s="144" t="s">
        <v>676</v>
      </c>
      <c r="B353" s="144" t="s">
        <v>632</v>
      </c>
      <c r="C353" s="204">
        <v>52522000</v>
      </c>
      <c r="D353" s="144" t="s">
        <v>660</v>
      </c>
      <c r="E353" s="144" t="s">
        <v>534</v>
      </c>
      <c r="F353" s="185">
        <f>+'[1]Link Out Monthly BY'!$R312</f>
        <v>250</v>
      </c>
      <c r="G353" s="116"/>
      <c r="H353" s="169"/>
      <c r="I353" s="72">
        <f>'[18]Link Out'!D33</f>
        <v>588</v>
      </c>
    </row>
    <row r="354" spans="1:15" x14ac:dyDescent="0.3">
      <c r="A354" s="144" t="s">
        <v>676</v>
      </c>
      <c r="B354" s="144" t="s">
        <v>632</v>
      </c>
      <c r="C354" s="204">
        <v>52524000</v>
      </c>
      <c r="D354" s="144" t="s">
        <v>661</v>
      </c>
      <c r="E354" s="144" t="s">
        <v>534</v>
      </c>
      <c r="F354" s="185">
        <f>+'[1]Link Out Monthly BY'!$R313</f>
        <v>94071</v>
      </c>
      <c r="G354" s="116"/>
      <c r="H354" s="169"/>
      <c r="I354" s="72">
        <f>'[18]Link Out'!D34</f>
        <v>92825</v>
      </c>
    </row>
    <row r="355" spans="1:15" x14ac:dyDescent="0.3">
      <c r="A355" s="144" t="s">
        <v>676</v>
      </c>
      <c r="B355" s="144" t="s">
        <v>632</v>
      </c>
      <c r="C355" s="204">
        <v>52527000</v>
      </c>
      <c r="D355" s="144" t="s">
        <v>662</v>
      </c>
      <c r="E355" s="144" t="s">
        <v>534</v>
      </c>
      <c r="F355" s="185">
        <f>+'[1]Link Out Monthly BY'!$R314</f>
        <v>43350</v>
      </c>
      <c r="G355" s="116"/>
      <c r="H355" s="169"/>
      <c r="I355" s="72">
        <f>'[18]Link Out'!D35</f>
        <v>51878</v>
      </c>
    </row>
    <row r="356" spans="1:15" x14ac:dyDescent="0.3">
      <c r="A356" s="144" t="s">
        <v>676</v>
      </c>
      <c r="B356" s="144" t="s">
        <v>632</v>
      </c>
      <c r="C356" s="204">
        <v>52528000</v>
      </c>
      <c r="D356" s="144" t="s">
        <v>663</v>
      </c>
      <c r="E356" s="144" t="s">
        <v>534</v>
      </c>
      <c r="F356" s="185">
        <f>+'[1]Link Out Monthly BY'!$R315</f>
        <v>0</v>
      </c>
      <c r="G356" s="116"/>
      <c r="H356" s="169"/>
      <c r="I356" s="158"/>
    </row>
    <row r="357" spans="1:15" x14ac:dyDescent="0.3">
      <c r="A357" s="144" t="s">
        <v>676</v>
      </c>
      <c r="B357" s="144" t="s">
        <v>632</v>
      </c>
      <c r="C357" s="204">
        <v>52540000</v>
      </c>
      <c r="D357" s="144" t="s">
        <v>664</v>
      </c>
      <c r="E357" s="144" t="s">
        <v>534</v>
      </c>
      <c r="F357" s="185">
        <f>+'[1]Link Out Monthly BY'!$R316</f>
        <v>574</v>
      </c>
      <c r="G357" s="116"/>
      <c r="H357" s="169"/>
      <c r="I357" s="72">
        <f>'[18]Link Out'!D36</f>
        <v>485</v>
      </c>
    </row>
    <row r="358" spans="1:15" x14ac:dyDescent="0.3">
      <c r="A358" s="144" t="s">
        <v>676</v>
      </c>
      <c r="B358" s="144" t="s">
        <v>632</v>
      </c>
      <c r="C358" s="204">
        <v>52548100</v>
      </c>
      <c r="D358" s="144" t="s">
        <v>665</v>
      </c>
      <c r="E358" s="144" t="s">
        <v>534</v>
      </c>
      <c r="F358" s="185">
        <f>+'[1]Link Out Monthly BY'!$R317</f>
        <v>500</v>
      </c>
      <c r="G358" s="116"/>
      <c r="H358" s="169"/>
      <c r="I358" s="72">
        <f>'[18]Link Out'!D37</f>
        <v>1176</v>
      </c>
    </row>
    <row r="359" spans="1:15" x14ac:dyDescent="0.3">
      <c r="A359" s="144" t="s">
        <v>676</v>
      </c>
      <c r="B359" s="144" t="s">
        <v>632</v>
      </c>
      <c r="C359" s="204">
        <v>52549000</v>
      </c>
      <c r="D359" s="144" t="s">
        <v>666</v>
      </c>
      <c r="E359" s="144" t="s">
        <v>534</v>
      </c>
      <c r="F359" s="185">
        <f>+'[1]Link Out Monthly BY'!$R318</f>
        <v>0</v>
      </c>
      <c r="G359" s="116"/>
      <c r="H359" s="169"/>
      <c r="I359" s="72"/>
    </row>
    <row r="360" spans="1:15" x14ac:dyDescent="0.3">
      <c r="A360" s="144" t="s">
        <v>676</v>
      </c>
      <c r="B360" s="144" t="s">
        <v>632</v>
      </c>
      <c r="C360" s="204">
        <v>52549500</v>
      </c>
      <c r="D360" s="144" t="s">
        <v>667</v>
      </c>
      <c r="E360" s="144" t="s">
        <v>534</v>
      </c>
      <c r="F360" s="185">
        <f>+'[1]Link Out Monthly BY'!$R319</f>
        <v>-473</v>
      </c>
      <c r="G360" s="116"/>
      <c r="H360" s="169"/>
      <c r="I360" s="72">
        <f>'[18]Link Out'!D38</f>
        <v>-2092</v>
      </c>
    </row>
    <row r="361" spans="1:15" x14ac:dyDescent="0.3">
      <c r="A361" s="144" t="s">
        <v>676</v>
      </c>
      <c r="B361" s="144" t="s">
        <v>632</v>
      </c>
      <c r="C361" s="204">
        <v>52554500</v>
      </c>
      <c r="D361" s="144" t="s">
        <v>668</v>
      </c>
      <c r="E361" s="144" t="s">
        <v>389</v>
      </c>
      <c r="F361" s="185">
        <f>+'[1]Link Out Monthly BY'!$R320</f>
        <v>104150</v>
      </c>
      <c r="G361" s="116"/>
      <c r="H361" s="169"/>
      <c r="I361" s="72">
        <f>'[18]Link Out'!D39</f>
        <v>122996</v>
      </c>
    </row>
    <row r="362" spans="1:15" x14ac:dyDescent="0.3">
      <c r="A362" s="144" t="s">
        <v>676</v>
      </c>
      <c r="B362" s="144" t="s">
        <v>632</v>
      </c>
      <c r="C362" s="204">
        <v>52556500</v>
      </c>
      <c r="D362" s="144" t="s">
        <v>669</v>
      </c>
      <c r="E362" s="144" t="s">
        <v>534</v>
      </c>
      <c r="F362" s="185">
        <f>+'[1]Link Out Monthly BY'!$R321</f>
        <v>67500</v>
      </c>
      <c r="G362" s="116"/>
      <c r="H362" s="169"/>
      <c r="I362" s="72">
        <f>'[18]Link Out'!D40</f>
        <v>11764</v>
      </c>
    </row>
    <row r="363" spans="1:15" x14ac:dyDescent="0.3">
      <c r="A363" s="144" t="s">
        <v>676</v>
      </c>
      <c r="B363" s="144" t="s">
        <v>632</v>
      </c>
      <c r="C363" s="204">
        <v>52564000</v>
      </c>
      <c r="D363" s="144" t="s">
        <v>670</v>
      </c>
      <c r="E363" s="144" t="s">
        <v>534</v>
      </c>
      <c r="F363" s="185">
        <f>+'[1]Link Out Monthly BY'!$R322</f>
        <v>518</v>
      </c>
      <c r="G363" s="116"/>
      <c r="H363" s="169"/>
      <c r="I363" s="72">
        <f>'[18]Link Out'!D41</f>
        <v>0</v>
      </c>
      <c r="K363" s="216"/>
      <c r="L363" s="216"/>
      <c r="M363" s="97"/>
      <c r="N363" s="237"/>
      <c r="O363" s="102"/>
    </row>
    <row r="364" spans="1:15" x14ac:dyDescent="0.3">
      <c r="A364" s="144" t="s">
        <v>676</v>
      </c>
      <c r="B364" s="144" t="s">
        <v>632</v>
      </c>
      <c r="C364" s="204">
        <v>52568000</v>
      </c>
      <c r="D364" s="144" t="s">
        <v>671</v>
      </c>
      <c r="E364" s="144" t="s">
        <v>534</v>
      </c>
      <c r="F364" s="185">
        <f>+'[1]Link Out Monthly BY'!$R323</f>
        <v>23632</v>
      </c>
      <c r="G364" s="116"/>
      <c r="H364" s="169"/>
      <c r="I364" s="72">
        <f>'[18]Link Out'!D42</f>
        <v>28219</v>
      </c>
      <c r="K364" s="91"/>
      <c r="L364" s="91"/>
      <c r="M364" s="183"/>
      <c r="N364" s="183"/>
      <c r="O364" s="102"/>
    </row>
    <row r="365" spans="1:15" x14ac:dyDescent="0.3">
      <c r="A365" s="144" t="s">
        <v>676</v>
      </c>
      <c r="B365" s="144" t="s">
        <v>632</v>
      </c>
      <c r="C365" s="204">
        <v>52579000</v>
      </c>
      <c r="D365" s="144" t="s">
        <v>672</v>
      </c>
      <c r="E365" s="144" t="s">
        <v>534</v>
      </c>
      <c r="F365" s="185">
        <f>+'[1]Link Out Monthly BY'!$R324</f>
        <v>21029</v>
      </c>
      <c r="G365" s="116"/>
      <c r="H365" s="169"/>
      <c r="I365" s="72">
        <f>'[18]Link Out'!D43</f>
        <v>36211</v>
      </c>
      <c r="K365" s="91"/>
      <c r="L365" s="91"/>
      <c r="M365" s="183"/>
      <c r="N365" s="183"/>
      <c r="O365" s="102"/>
    </row>
    <row r="366" spans="1:15" x14ac:dyDescent="0.3">
      <c r="A366" s="144" t="s">
        <v>676</v>
      </c>
      <c r="B366" s="144" t="s">
        <v>632</v>
      </c>
      <c r="C366" s="204">
        <v>52585000</v>
      </c>
      <c r="D366" s="144" t="s">
        <v>673</v>
      </c>
      <c r="E366" s="144" t="s">
        <v>534</v>
      </c>
      <c r="F366" s="185">
        <f>+'[1]Link Out Monthly BY'!$R325</f>
        <v>-81092</v>
      </c>
      <c r="G366" s="116"/>
      <c r="H366" s="169"/>
      <c r="I366" s="72">
        <f>'[18]Link Out'!D44</f>
        <v>-102551</v>
      </c>
      <c r="K366" s="91"/>
      <c r="L366" s="91"/>
      <c r="M366" s="183"/>
      <c r="N366" s="183"/>
      <c r="O366" s="102"/>
    </row>
    <row r="367" spans="1:15" x14ac:dyDescent="0.3">
      <c r="A367" s="144" t="s">
        <v>676</v>
      </c>
      <c r="B367" s="144" t="s">
        <v>632</v>
      </c>
      <c r="C367" s="204">
        <v>52586000</v>
      </c>
      <c r="D367" s="144" t="s">
        <v>674</v>
      </c>
      <c r="E367" s="144" t="s">
        <v>534</v>
      </c>
      <c r="F367" s="185">
        <f>+'[1]Link Out Monthly BY'!$R326</f>
        <v>184</v>
      </c>
      <c r="G367" s="116"/>
      <c r="H367" s="169"/>
      <c r="I367" s="72">
        <f>'[18]Link Out'!D45</f>
        <v>433</v>
      </c>
    </row>
    <row r="368" spans="1:15" x14ac:dyDescent="0.3">
      <c r="A368" s="69" t="s">
        <v>688</v>
      </c>
      <c r="B368" s="69">
        <v>0</v>
      </c>
      <c r="C368" s="197">
        <v>0</v>
      </c>
      <c r="D368" s="69">
        <v>0</v>
      </c>
      <c r="E368" s="69">
        <v>0</v>
      </c>
      <c r="F368" s="213">
        <f>+'[1]Link Out Monthly BY'!$R$327</f>
        <v>656773.1948761422</v>
      </c>
      <c r="G368" s="102"/>
      <c r="H368" s="102"/>
      <c r="I368" s="72"/>
    </row>
    <row r="369" spans="1:11" x14ac:dyDescent="0.3">
      <c r="A369" s="144" t="s">
        <v>689</v>
      </c>
      <c r="B369" s="144" t="s">
        <v>18</v>
      </c>
      <c r="C369" s="204">
        <v>54110000</v>
      </c>
      <c r="D369" s="144" t="s">
        <v>677</v>
      </c>
      <c r="E369" s="144" t="s">
        <v>678</v>
      </c>
      <c r="F369" s="185">
        <f>+'[1]Link Out Monthly BY'!$R328</f>
        <v>5057</v>
      </c>
      <c r="G369" s="102"/>
      <c r="H369" s="102"/>
      <c r="I369" s="72">
        <f>'[19]Link Out'!D8</f>
        <v>0</v>
      </c>
      <c r="K369" s="175"/>
    </row>
    <row r="370" spans="1:11" x14ac:dyDescent="0.3">
      <c r="A370" s="144" t="s">
        <v>689</v>
      </c>
      <c r="B370" s="144" t="s">
        <v>18</v>
      </c>
      <c r="C370" s="204">
        <v>54110014</v>
      </c>
      <c r="D370" s="144" t="s">
        <v>679</v>
      </c>
      <c r="E370" s="144" t="s">
        <v>680</v>
      </c>
      <c r="F370" s="185">
        <f>+'[1]Link Out Monthly BY'!$R330</f>
        <v>7148</v>
      </c>
      <c r="G370" s="102"/>
      <c r="H370" s="169"/>
      <c r="I370" s="72">
        <f>'[19]Link Out'!D9</f>
        <v>10837</v>
      </c>
      <c r="K370" s="175"/>
    </row>
    <row r="371" spans="1:11" x14ac:dyDescent="0.3">
      <c r="A371" s="144" t="s">
        <v>689</v>
      </c>
      <c r="B371" s="144" t="s">
        <v>18</v>
      </c>
      <c r="C371" s="433">
        <v>54110016</v>
      </c>
      <c r="D371" s="430" t="s">
        <v>956</v>
      </c>
      <c r="E371" t="s">
        <v>678</v>
      </c>
      <c r="F371" s="185">
        <f>+'[1]Link Out Monthly BY'!$R331</f>
        <v>1500</v>
      </c>
      <c r="G371" s="102"/>
      <c r="H371" s="169"/>
      <c r="I371" s="72">
        <f>'[19]Link Out'!D10</f>
        <v>2274</v>
      </c>
      <c r="K371" s="175"/>
    </row>
    <row r="372" spans="1:11" x14ac:dyDescent="0.3">
      <c r="A372" s="144" t="s">
        <v>689</v>
      </c>
      <c r="B372" s="144" t="s">
        <v>18</v>
      </c>
      <c r="C372" s="204">
        <v>54140000</v>
      </c>
      <c r="D372" s="144" t="s">
        <v>681</v>
      </c>
      <c r="E372" s="144" t="s">
        <v>682</v>
      </c>
      <c r="F372" s="185">
        <f>+'[1]Link Out Monthly BY'!$R332</f>
        <v>1629</v>
      </c>
      <c r="G372" s="102"/>
      <c r="H372" s="169"/>
      <c r="I372" s="72">
        <f>'[19]Link Out'!D11</f>
        <v>0</v>
      </c>
      <c r="K372" s="175"/>
    </row>
    <row r="373" spans="1:11" x14ac:dyDescent="0.3">
      <c r="A373" s="144" t="s">
        <v>689</v>
      </c>
      <c r="B373" s="144" t="s">
        <v>18</v>
      </c>
      <c r="C373" s="431">
        <v>54140011</v>
      </c>
      <c r="D373" s="430" t="s">
        <v>957</v>
      </c>
      <c r="E373" s="429" t="s">
        <v>958</v>
      </c>
      <c r="F373" s="185">
        <f>+'[1]Link Out Monthly BY'!$R333</f>
        <v>565</v>
      </c>
      <c r="G373" s="102"/>
      <c r="H373" s="169"/>
      <c r="I373" s="72">
        <f>'[19]Link Out'!D12</f>
        <v>857</v>
      </c>
      <c r="K373" s="175"/>
    </row>
    <row r="374" spans="1:11" x14ac:dyDescent="0.3">
      <c r="A374" s="144" t="s">
        <v>689</v>
      </c>
      <c r="B374" s="144" t="s">
        <v>18</v>
      </c>
      <c r="C374" s="204">
        <v>54140013</v>
      </c>
      <c r="D374" s="144" t="s">
        <v>683</v>
      </c>
      <c r="E374" s="144" t="s">
        <v>684</v>
      </c>
      <c r="F374" s="185">
        <f>+'[1]Link Out Monthly BY'!$R334</f>
        <v>5740</v>
      </c>
      <c r="G374" s="102"/>
      <c r="H374" s="169"/>
      <c r="I374" s="72">
        <f>'[19]Link Out'!D13</f>
        <v>8702</v>
      </c>
      <c r="K374" s="175"/>
    </row>
    <row r="375" spans="1:11" x14ac:dyDescent="0.3">
      <c r="A375" s="144" t="s">
        <v>689</v>
      </c>
      <c r="B375" s="144" t="s">
        <v>18</v>
      </c>
      <c r="C375" s="204">
        <v>54140014</v>
      </c>
      <c r="D375" s="144" t="s">
        <v>685</v>
      </c>
      <c r="E375" s="144" t="s">
        <v>686</v>
      </c>
      <c r="F375" s="185">
        <f>+'[1]Link Out Monthly BY'!$R335</f>
        <v>0</v>
      </c>
      <c r="G375" s="102"/>
      <c r="H375" s="169"/>
      <c r="I375" s="158"/>
      <c r="K375" s="175"/>
    </row>
    <row r="376" spans="1:11" x14ac:dyDescent="0.3">
      <c r="A376" s="144" t="s">
        <v>689</v>
      </c>
      <c r="B376" s="144" t="s">
        <v>18</v>
      </c>
      <c r="C376" s="204">
        <v>54140016</v>
      </c>
      <c r="D376" s="144" t="s">
        <v>687</v>
      </c>
      <c r="E376" s="144" t="s">
        <v>682</v>
      </c>
      <c r="F376" s="185">
        <f>+'[1]Link Out Monthly BY'!$R336</f>
        <v>483</v>
      </c>
      <c r="G376" s="102"/>
      <c r="H376" s="169"/>
      <c r="I376" s="72">
        <f>'[19]Link Out'!D14</f>
        <v>732</v>
      </c>
      <c r="K376" s="175"/>
    </row>
    <row r="377" spans="1:11" x14ac:dyDescent="0.3">
      <c r="A377" s="69" t="s">
        <v>711</v>
      </c>
      <c r="B377" s="69">
        <v>0</v>
      </c>
      <c r="C377" s="197">
        <v>0</v>
      </c>
      <c r="D377" s="69">
        <v>0</v>
      </c>
      <c r="E377" s="69">
        <v>0</v>
      </c>
      <c r="F377" s="213">
        <f>+'[1]Link Out Monthly BY'!$R$337</f>
        <v>22122</v>
      </c>
      <c r="I377" s="72"/>
    </row>
    <row r="378" spans="1:11" x14ac:dyDescent="0.3">
      <c r="A378" s="144" t="s">
        <v>712</v>
      </c>
      <c r="B378" s="144" t="s">
        <v>33</v>
      </c>
      <c r="C378" s="204">
        <v>55000000</v>
      </c>
      <c r="D378" s="144" t="s">
        <v>690</v>
      </c>
      <c r="E378" s="144" t="s">
        <v>691</v>
      </c>
      <c r="F378" s="185">
        <f>+'[1]Link Out Monthly BY'!$R338</f>
        <v>-2943</v>
      </c>
      <c r="I378" s="72">
        <f>'[20]Link Out'!D8</f>
        <v>0</v>
      </c>
    </row>
    <row r="379" spans="1:11" x14ac:dyDescent="0.3">
      <c r="A379" s="144" t="s">
        <v>712</v>
      </c>
      <c r="B379" s="144" t="s">
        <v>33</v>
      </c>
      <c r="C379" s="204">
        <v>55000010</v>
      </c>
      <c r="D379" s="144" t="s">
        <v>33</v>
      </c>
      <c r="E379" s="144" t="s">
        <v>691</v>
      </c>
      <c r="F379" s="185">
        <f>+'[1]Link Out Monthly BY'!$R339</f>
        <v>0</v>
      </c>
      <c r="G379" s="108"/>
      <c r="H379" s="14"/>
      <c r="I379" s="72"/>
    </row>
    <row r="380" spans="1:11" x14ac:dyDescent="0.3">
      <c r="A380" s="144" t="s">
        <v>712</v>
      </c>
      <c r="B380" s="144" t="s">
        <v>33</v>
      </c>
      <c r="C380" s="204">
        <v>55000012</v>
      </c>
      <c r="D380" s="144" t="s">
        <v>692</v>
      </c>
      <c r="E380" s="144" t="s">
        <v>693</v>
      </c>
      <c r="F380" s="185">
        <f>+'[1]Link Out Monthly BY'!$R340</f>
        <v>0</v>
      </c>
      <c r="G380" s="108"/>
      <c r="H380" s="169"/>
      <c r="I380" s="158"/>
    </row>
    <row r="381" spans="1:11" x14ac:dyDescent="0.3">
      <c r="A381" s="144" t="s">
        <v>712</v>
      </c>
      <c r="B381" s="144" t="s">
        <v>33</v>
      </c>
      <c r="C381" s="204">
        <v>55000013</v>
      </c>
      <c r="D381" s="144" t="s">
        <v>694</v>
      </c>
      <c r="E381" s="144" t="s">
        <v>695</v>
      </c>
      <c r="F381" s="185">
        <f>+'[1]Link Out Monthly BY'!$R341</f>
        <v>459</v>
      </c>
      <c r="G381" s="108"/>
      <c r="H381" s="169"/>
      <c r="I381" s="72">
        <f>'[20]Link Out'!D9</f>
        <v>946</v>
      </c>
    </row>
    <row r="382" spans="1:11" x14ac:dyDescent="0.3">
      <c r="A382" s="144" t="s">
        <v>712</v>
      </c>
      <c r="B382" s="144" t="s">
        <v>33</v>
      </c>
      <c r="C382" s="204">
        <v>55000014</v>
      </c>
      <c r="D382" s="144" t="s">
        <v>696</v>
      </c>
      <c r="E382" s="144" t="s">
        <v>697</v>
      </c>
      <c r="F382" s="185">
        <f>+'[1]Link Out Monthly BY'!$R342</f>
        <v>0</v>
      </c>
      <c r="G382" s="108"/>
      <c r="H382" s="169"/>
      <c r="I382" s="158"/>
    </row>
    <row r="383" spans="1:11" x14ac:dyDescent="0.3">
      <c r="A383" s="144" t="s">
        <v>712</v>
      </c>
      <c r="B383" s="144" t="s">
        <v>33</v>
      </c>
      <c r="C383" s="204">
        <v>55000015</v>
      </c>
      <c r="D383" s="144" t="s">
        <v>698</v>
      </c>
      <c r="E383" s="144" t="s">
        <v>699</v>
      </c>
      <c r="F383" s="185">
        <f>+'[1]Link Out Monthly BY'!$R343</f>
        <v>0</v>
      </c>
      <c r="G383" s="108"/>
      <c r="H383" s="169"/>
      <c r="I383" s="158"/>
    </row>
    <row r="384" spans="1:11" x14ac:dyDescent="0.3">
      <c r="A384" s="144" t="s">
        <v>712</v>
      </c>
      <c r="B384" s="144" t="s">
        <v>33</v>
      </c>
      <c r="C384" s="204">
        <v>55000016</v>
      </c>
      <c r="D384" s="144" t="s">
        <v>700</v>
      </c>
      <c r="E384" s="144" t="s">
        <v>691</v>
      </c>
      <c r="F384" s="185">
        <f>+'[1]Link Out Monthly BY'!$R344</f>
        <v>7814</v>
      </c>
      <c r="G384" s="108"/>
      <c r="H384" s="169"/>
      <c r="I384" s="72">
        <f>'[20]Link Out'!D10</f>
        <v>16104</v>
      </c>
    </row>
    <row r="385" spans="1:11" x14ac:dyDescent="0.3">
      <c r="A385" s="144" t="s">
        <v>712</v>
      </c>
      <c r="B385" s="144" t="s">
        <v>33</v>
      </c>
      <c r="C385" s="204">
        <v>55000023</v>
      </c>
      <c r="D385" s="144" t="s">
        <v>701</v>
      </c>
      <c r="E385" s="144" t="s">
        <v>702</v>
      </c>
      <c r="F385" s="185">
        <f>+'[1]Link Out Monthly BY'!$R345</f>
        <v>517</v>
      </c>
      <c r="G385" s="108"/>
      <c r="H385" s="169"/>
      <c r="I385" s="72">
        <f>'[20]Link Out'!D11</f>
        <v>1066</v>
      </c>
    </row>
    <row r="386" spans="1:11" x14ac:dyDescent="0.3">
      <c r="A386" s="144" t="s">
        <v>712</v>
      </c>
      <c r="B386" s="144" t="s">
        <v>33</v>
      </c>
      <c r="C386" s="204">
        <v>55000024</v>
      </c>
      <c r="D386" s="144" t="s">
        <v>703</v>
      </c>
      <c r="E386" s="144" t="s">
        <v>704</v>
      </c>
      <c r="F386" s="185">
        <f>+'[1]Link Out Monthly BY'!$R346</f>
        <v>80</v>
      </c>
      <c r="G386" s="108"/>
      <c r="H386" s="169"/>
      <c r="I386" s="72">
        <f>'[20]Link Out'!D12</f>
        <v>165</v>
      </c>
    </row>
    <row r="387" spans="1:11" x14ac:dyDescent="0.3">
      <c r="A387" s="144" t="s">
        <v>712</v>
      </c>
      <c r="B387" s="144" t="s">
        <v>33</v>
      </c>
      <c r="C387" s="204">
        <v>55000100</v>
      </c>
      <c r="D387" s="144" t="s">
        <v>705</v>
      </c>
      <c r="E387" s="144" t="s">
        <v>691</v>
      </c>
      <c r="F387" s="185">
        <f>+'[1]Link Out Monthly BY'!$R347</f>
        <v>-132201</v>
      </c>
      <c r="G387" s="108"/>
      <c r="H387" s="169"/>
      <c r="I387" s="72">
        <f>'[20]Link Out'!D13</f>
        <v>-153083</v>
      </c>
    </row>
    <row r="388" spans="1:11" x14ac:dyDescent="0.3">
      <c r="A388" s="144" t="s">
        <v>712</v>
      </c>
      <c r="B388" s="144" t="s">
        <v>33</v>
      </c>
      <c r="C388" s="204">
        <v>55010100</v>
      </c>
      <c r="D388" s="144" t="s">
        <v>706</v>
      </c>
      <c r="E388" s="144" t="s">
        <v>691</v>
      </c>
      <c r="F388" s="185">
        <f>+'[1]Link Out Monthly BY'!$R348</f>
        <v>42481</v>
      </c>
      <c r="G388" s="108"/>
      <c r="H388" s="169"/>
      <c r="I388" s="72">
        <f>'[20]Link Out'!D14</f>
        <v>59766</v>
      </c>
    </row>
    <row r="389" spans="1:11" x14ac:dyDescent="0.3">
      <c r="A389" s="144" t="s">
        <v>712</v>
      </c>
      <c r="B389" s="144" t="s">
        <v>33</v>
      </c>
      <c r="C389" s="204">
        <v>55010200</v>
      </c>
      <c r="D389" s="144" t="s">
        <v>707</v>
      </c>
      <c r="E389" s="144" t="s">
        <v>691</v>
      </c>
      <c r="F389" s="185">
        <f>+'[1]Link Out Monthly BY'!$R349</f>
        <v>251570</v>
      </c>
      <c r="G389" s="108"/>
      <c r="H389" s="169"/>
      <c r="I389" s="72">
        <f>'[20]Link Out'!D15</f>
        <v>288634</v>
      </c>
    </row>
    <row r="390" spans="1:11" x14ac:dyDescent="0.3">
      <c r="A390" s="144" t="s">
        <v>712</v>
      </c>
      <c r="B390" s="144" t="s">
        <v>33</v>
      </c>
      <c r="C390" s="204">
        <v>55010300</v>
      </c>
      <c r="D390" s="144" t="s">
        <v>708</v>
      </c>
      <c r="E390" s="144" t="s">
        <v>691</v>
      </c>
      <c r="F390" s="185">
        <f>+'[1]Link Out Monthly BY'!$R350</f>
        <v>184672</v>
      </c>
      <c r="G390" s="108"/>
      <c r="H390" s="169"/>
      <c r="I390" s="72">
        <f>'[20]Link Out'!D16</f>
        <v>187846</v>
      </c>
    </row>
    <row r="391" spans="1:11" x14ac:dyDescent="0.3">
      <c r="A391" s="144" t="s">
        <v>712</v>
      </c>
      <c r="B391" s="144" t="s">
        <v>33</v>
      </c>
      <c r="C391" s="204">
        <v>55010400</v>
      </c>
      <c r="D391" s="144" t="s">
        <v>709</v>
      </c>
      <c r="E391" s="144" t="s">
        <v>691</v>
      </c>
      <c r="F391" s="185">
        <f>+'[1]Link Out Monthly BY'!$R351</f>
        <v>0</v>
      </c>
      <c r="G391" s="108"/>
      <c r="H391" s="169"/>
      <c r="I391" s="72"/>
    </row>
    <row r="392" spans="1:11" x14ac:dyDescent="0.3">
      <c r="A392" s="144" t="s">
        <v>712</v>
      </c>
      <c r="B392" s="144" t="s">
        <v>33</v>
      </c>
      <c r="C392" s="204">
        <v>55010500</v>
      </c>
      <c r="D392" s="144" t="s">
        <v>710</v>
      </c>
      <c r="E392" s="144" t="s">
        <v>691</v>
      </c>
      <c r="F392" s="185">
        <f>+'[1]Link Out Monthly BY'!$R352</f>
        <v>21145</v>
      </c>
      <c r="G392" s="108"/>
      <c r="H392" s="169"/>
      <c r="I392" s="72">
        <f>'[20]Link Out'!D17</f>
        <v>22520</v>
      </c>
    </row>
    <row r="393" spans="1:11" x14ac:dyDescent="0.3">
      <c r="A393" s="69" t="s">
        <v>718</v>
      </c>
      <c r="B393" s="69">
        <v>0</v>
      </c>
      <c r="C393" s="197">
        <v>0</v>
      </c>
      <c r="D393" s="69">
        <v>0</v>
      </c>
      <c r="E393" s="69">
        <v>0</v>
      </c>
      <c r="F393" s="213">
        <f>+'[1]Link Out Monthly BY'!$R$353</f>
        <v>373594</v>
      </c>
      <c r="G393" s="102"/>
      <c r="I393" s="72"/>
    </row>
    <row r="394" spans="1:11" x14ac:dyDescent="0.3">
      <c r="A394" s="144" t="s">
        <v>719</v>
      </c>
      <c r="B394" s="144" t="s">
        <v>713</v>
      </c>
      <c r="C394" s="204">
        <v>57010000</v>
      </c>
      <c r="D394" s="144" t="s">
        <v>714</v>
      </c>
      <c r="E394" s="144" t="s">
        <v>715</v>
      </c>
      <c r="F394" s="185">
        <f>+'[1]Link Out Monthly BY'!$R354</f>
        <v>0</v>
      </c>
      <c r="G394" s="102"/>
      <c r="H394" s="240"/>
      <c r="I394" s="184">
        <f>'[21]Link Out'!D8</f>
        <v>0</v>
      </c>
      <c r="K394" s="32"/>
    </row>
    <row r="395" spans="1:11" x14ac:dyDescent="0.3">
      <c r="A395" s="144" t="s">
        <v>719</v>
      </c>
      <c r="B395" s="144" t="s">
        <v>713</v>
      </c>
      <c r="C395" s="204">
        <v>57010015</v>
      </c>
      <c r="D395" s="144" t="s">
        <v>716</v>
      </c>
      <c r="E395" s="144" t="s">
        <v>715</v>
      </c>
      <c r="F395" s="185">
        <f>+'[1]Link Out Monthly BY'!$R355</f>
        <v>809767.83800327987</v>
      </c>
      <c r="G395" s="421"/>
      <c r="H395" s="240"/>
      <c r="I395" s="184">
        <f>'[21]Link Out'!D9</f>
        <v>736368</v>
      </c>
      <c r="K395" s="32"/>
    </row>
    <row r="396" spans="1:11" x14ac:dyDescent="0.3">
      <c r="A396" s="144" t="s">
        <v>719</v>
      </c>
      <c r="B396" s="144" t="s">
        <v>713</v>
      </c>
      <c r="C396" s="204">
        <v>57010016</v>
      </c>
      <c r="D396" s="144" t="s">
        <v>717</v>
      </c>
      <c r="E396" s="144" t="s">
        <v>715</v>
      </c>
      <c r="F396" s="185">
        <f>+'[1]Link Out Monthly BY'!$R356</f>
        <v>49371</v>
      </c>
      <c r="G396" s="102"/>
      <c r="H396" s="240"/>
      <c r="I396" s="184">
        <f>'[21]Link Out'!D10</f>
        <v>67725</v>
      </c>
    </row>
    <row r="397" spans="1:11" x14ac:dyDescent="0.3">
      <c r="A397" s="69" t="s">
        <v>727</v>
      </c>
      <c r="B397" s="69">
        <v>0</v>
      </c>
      <c r="C397" s="197">
        <v>0</v>
      </c>
      <c r="D397" s="69">
        <v>0</v>
      </c>
      <c r="E397" s="69">
        <v>0</v>
      </c>
      <c r="F397" s="213">
        <f>+'[1]Link Out Monthly BY'!$R$357</f>
        <v>859138.83800327987</v>
      </c>
      <c r="G397" s="102"/>
      <c r="H397" s="102"/>
      <c r="I397" s="184"/>
    </row>
    <row r="398" spans="1:11" x14ac:dyDescent="0.3">
      <c r="A398" s="144" t="s">
        <v>728</v>
      </c>
      <c r="B398" s="144" t="s">
        <v>720</v>
      </c>
      <c r="C398" s="204">
        <v>52501500</v>
      </c>
      <c r="D398" s="144" t="s">
        <v>721</v>
      </c>
      <c r="E398" s="144" t="s">
        <v>578</v>
      </c>
      <c r="F398" s="185">
        <f>+'[1]Link Out Monthly BY'!$R358</f>
        <v>1424</v>
      </c>
      <c r="G398" s="102"/>
      <c r="H398" s="240"/>
      <c r="I398" s="184">
        <f>'[22]Link Out'!D8</f>
        <v>1467</v>
      </c>
    </row>
    <row r="399" spans="1:11" x14ac:dyDescent="0.3">
      <c r="A399" s="144" t="s">
        <v>728</v>
      </c>
      <c r="B399" s="144" t="s">
        <v>720</v>
      </c>
      <c r="C399" s="204">
        <v>52510015</v>
      </c>
      <c r="D399" s="144" t="s">
        <v>722</v>
      </c>
      <c r="E399" s="144" t="s">
        <v>578</v>
      </c>
      <c r="F399" s="185">
        <f>+'[1]Link Out Monthly BY'!$R359</f>
        <v>140647</v>
      </c>
      <c r="G399" s="421"/>
      <c r="H399" s="240"/>
      <c r="I399" s="184">
        <f>'[22]Link Out'!D9</f>
        <v>144373</v>
      </c>
    </row>
    <row r="400" spans="1:11" x14ac:dyDescent="0.3">
      <c r="A400" s="144" t="s">
        <v>728</v>
      </c>
      <c r="B400" s="144" t="s">
        <v>720</v>
      </c>
      <c r="C400" s="204">
        <v>52514906</v>
      </c>
      <c r="D400" s="144" t="s">
        <v>723</v>
      </c>
      <c r="E400" s="144" t="s">
        <v>534</v>
      </c>
      <c r="F400" s="185">
        <f>+'[1]Link Out Monthly BY'!$R360</f>
        <v>10004</v>
      </c>
      <c r="H400" s="240"/>
      <c r="I400" s="184">
        <f>'[22]Link Out'!D10</f>
        <v>10270</v>
      </c>
    </row>
    <row r="401" spans="1:9" x14ac:dyDescent="0.3">
      <c r="A401" s="144" t="s">
        <v>728</v>
      </c>
      <c r="B401" s="144" t="s">
        <v>720</v>
      </c>
      <c r="C401" s="204">
        <v>52520000</v>
      </c>
      <c r="D401" s="144" t="s">
        <v>724</v>
      </c>
      <c r="E401" s="144" t="s">
        <v>578</v>
      </c>
      <c r="F401" s="185">
        <f>+'[1]Link Out Monthly BY'!$R361</f>
        <v>303523</v>
      </c>
      <c r="G401" s="176"/>
      <c r="H401" s="240"/>
      <c r="I401" s="184">
        <f>'[22]Link Out'!D11</f>
        <v>460850</v>
      </c>
    </row>
    <row r="402" spans="1:9" x14ac:dyDescent="0.3">
      <c r="A402" s="144" t="s">
        <v>728</v>
      </c>
      <c r="B402" s="144" t="s">
        <v>720</v>
      </c>
      <c r="C402" s="204">
        <v>52542015</v>
      </c>
      <c r="D402" s="144" t="s">
        <v>725</v>
      </c>
      <c r="E402" s="144" t="s">
        <v>578</v>
      </c>
      <c r="F402" s="185">
        <f>+'[1]Link Out Monthly BY'!$R362</f>
        <v>135893</v>
      </c>
      <c r="G402" s="176"/>
      <c r="H402" s="240"/>
      <c r="I402" s="184">
        <f>'[22]Link Out'!D12</f>
        <v>139496</v>
      </c>
    </row>
    <row r="403" spans="1:9" x14ac:dyDescent="0.3">
      <c r="A403" s="144" t="s">
        <v>728</v>
      </c>
      <c r="B403" s="144" t="s">
        <v>720</v>
      </c>
      <c r="C403" s="204">
        <v>52566015</v>
      </c>
      <c r="D403" s="144" t="s">
        <v>726</v>
      </c>
      <c r="E403" s="144" t="s">
        <v>578</v>
      </c>
      <c r="F403" s="185">
        <f>+'[1]Link Out Monthly BY'!$R363</f>
        <v>570456</v>
      </c>
      <c r="G403" s="116"/>
      <c r="H403" s="240"/>
      <c r="I403" s="184">
        <f>'[22]Link Out'!D13</f>
        <v>585592</v>
      </c>
    </row>
    <row r="404" spans="1:9" x14ac:dyDescent="0.3">
      <c r="A404" s="69" t="s">
        <v>734</v>
      </c>
      <c r="B404" s="69">
        <v>0</v>
      </c>
      <c r="C404" s="197">
        <v>0</v>
      </c>
      <c r="D404" s="69">
        <v>0</v>
      </c>
      <c r="E404" s="69">
        <v>0</v>
      </c>
      <c r="F404" s="213">
        <f>+'[1]Link Out Monthly BY'!$R$364</f>
        <v>1161947</v>
      </c>
      <c r="H404" s="102"/>
      <c r="I404" s="184"/>
    </row>
    <row r="405" spans="1:9" x14ac:dyDescent="0.3">
      <c r="A405" s="144" t="s">
        <v>735</v>
      </c>
      <c r="B405" s="144" t="s">
        <v>729</v>
      </c>
      <c r="C405" s="204">
        <v>56610000</v>
      </c>
      <c r="D405" s="144" t="s">
        <v>730</v>
      </c>
      <c r="E405" s="144" t="s">
        <v>731</v>
      </c>
      <c r="F405" s="185">
        <f>+'[1]Link Out Monthly BY'!$R$365</f>
        <v>289720</v>
      </c>
      <c r="I405" s="184">
        <f>'[23]Link Out'!D8</f>
        <v>410186</v>
      </c>
    </row>
    <row r="406" spans="1:9" x14ac:dyDescent="0.3">
      <c r="A406" s="144" t="s">
        <v>735</v>
      </c>
      <c r="B406" s="144" t="s">
        <v>729</v>
      </c>
      <c r="C406" s="204">
        <v>56620000</v>
      </c>
      <c r="D406" s="144" t="s">
        <v>732</v>
      </c>
      <c r="E406" s="144" t="s">
        <v>733</v>
      </c>
      <c r="F406" s="185">
        <f>+'[1]Link Out Monthly BY'!$R$367</f>
        <v>0</v>
      </c>
      <c r="I406" s="184">
        <f>G$406*H406</f>
        <v>0</v>
      </c>
    </row>
    <row r="407" spans="1:9" x14ac:dyDescent="0.3">
      <c r="A407" s="69" t="s">
        <v>750</v>
      </c>
      <c r="B407" s="69">
        <v>0</v>
      </c>
      <c r="C407" s="197">
        <v>0</v>
      </c>
      <c r="D407" s="69">
        <v>0</v>
      </c>
      <c r="E407" s="69">
        <v>0</v>
      </c>
      <c r="F407" s="213">
        <f>+'[1]Link Out Monthly BY'!$R$369</f>
        <v>289720</v>
      </c>
      <c r="I407" s="72"/>
    </row>
    <row r="408" spans="1:9" x14ac:dyDescent="0.3">
      <c r="A408" s="144" t="s">
        <v>751</v>
      </c>
      <c r="B408" s="144" t="s">
        <v>736</v>
      </c>
      <c r="C408" s="204">
        <v>55110000</v>
      </c>
      <c r="D408" s="144" t="s">
        <v>737</v>
      </c>
      <c r="E408" s="144" t="s">
        <v>738</v>
      </c>
      <c r="F408" s="185">
        <f>+'[1]Link Out Monthly BY'!$R370</f>
        <v>29358</v>
      </c>
      <c r="G408" s="116"/>
      <c r="H408" s="116"/>
      <c r="I408" s="182">
        <f>'[24]Link Out'!D8</f>
        <v>29562</v>
      </c>
    </row>
    <row r="409" spans="1:9" x14ac:dyDescent="0.3">
      <c r="A409" s="144" t="s">
        <v>751</v>
      </c>
      <c r="B409" s="144" t="s">
        <v>736</v>
      </c>
      <c r="C409" s="204">
        <v>55115000</v>
      </c>
      <c r="D409" s="144" t="s">
        <v>739</v>
      </c>
      <c r="E409" s="144" t="s">
        <v>738</v>
      </c>
      <c r="F409" s="185">
        <f>+'[1]Link Out Monthly BY'!$R371</f>
        <v>0</v>
      </c>
      <c r="G409" s="116"/>
      <c r="H409" s="116"/>
      <c r="I409" s="182"/>
    </row>
    <row r="410" spans="1:9" x14ac:dyDescent="0.3">
      <c r="A410" s="144" t="s">
        <v>751</v>
      </c>
      <c r="B410" s="144" t="s">
        <v>736</v>
      </c>
      <c r="C410" s="204">
        <v>55710000</v>
      </c>
      <c r="D410" s="144" t="s">
        <v>740</v>
      </c>
      <c r="E410" s="144" t="s">
        <v>741</v>
      </c>
      <c r="F410" s="185">
        <f>+'[1]Link Out Monthly BY'!$R372</f>
        <v>427078</v>
      </c>
      <c r="G410" s="116"/>
      <c r="H410" s="116"/>
      <c r="I410" s="182">
        <f>'[24]Link Out'!D9</f>
        <v>534227</v>
      </c>
    </row>
    <row r="411" spans="1:9" x14ac:dyDescent="0.3">
      <c r="A411" s="144" t="s">
        <v>751</v>
      </c>
      <c r="B411" s="144" t="s">
        <v>736</v>
      </c>
      <c r="C411" s="204">
        <v>55715000</v>
      </c>
      <c r="D411" s="144" t="s">
        <v>742</v>
      </c>
      <c r="E411" s="144" t="s">
        <v>741</v>
      </c>
      <c r="F411" s="185">
        <f>+'[1]Link Out Monthly BY'!$R373</f>
        <v>0</v>
      </c>
      <c r="G411" s="116"/>
      <c r="H411" s="116"/>
      <c r="I411" s="182"/>
    </row>
    <row r="412" spans="1:9" x14ac:dyDescent="0.3">
      <c r="A412" s="144" t="s">
        <v>751</v>
      </c>
      <c r="B412" s="144" t="s">
        <v>736</v>
      </c>
      <c r="C412" s="204">
        <v>55720000</v>
      </c>
      <c r="D412" s="144" t="s">
        <v>743</v>
      </c>
      <c r="E412" s="144" t="s">
        <v>744</v>
      </c>
      <c r="F412" s="185">
        <f>+'[1]Link Out Monthly BY'!$R374</f>
        <v>105428</v>
      </c>
      <c r="G412" s="116"/>
      <c r="H412" s="116"/>
      <c r="I412" s="182">
        <f>'[24]Link Out'!D10</f>
        <v>91818</v>
      </c>
    </row>
    <row r="413" spans="1:9" x14ac:dyDescent="0.3">
      <c r="A413" s="144" t="s">
        <v>751</v>
      </c>
      <c r="B413" s="144" t="s">
        <v>736</v>
      </c>
      <c r="C413" s="204">
        <v>55720100</v>
      </c>
      <c r="D413" s="144" t="s">
        <v>745</v>
      </c>
      <c r="E413" s="144" t="s">
        <v>744</v>
      </c>
      <c r="F413" s="185">
        <f>+'[1]Link Out Monthly BY'!$R375</f>
        <v>-45629</v>
      </c>
      <c r="G413" s="116"/>
      <c r="H413" s="116"/>
      <c r="I413" s="182">
        <f>'[24]Link Out'!D11</f>
        <v>-25645</v>
      </c>
    </row>
    <row r="414" spans="1:9" x14ac:dyDescent="0.3">
      <c r="A414" s="144" t="s">
        <v>751</v>
      </c>
      <c r="B414" s="144" t="s">
        <v>736</v>
      </c>
      <c r="C414" s="204">
        <v>55725000</v>
      </c>
      <c r="D414" s="144" t="s">
        <v>746</v>
      </c>
      <c r="E414" s="144" t="s">
        <v>744</v>
      </c>
      <c r="F414" s="185">
        <f>+'[1]Link Out Monthly BY'!$R376</f>
        <v>0</v>
      </c>
      <c r="G414" s="116"/>
      <c r="H414" s="116"/>
      <c r="I414" s="182"/>
    </row>
    <row r="415" spans="1:9" x14ac:dyDescent="0.3">
      <c r="A415" s="144" t="s">
        <v>751</v>
      </c>
      <c r="B415" s="144" t="s">
        <v>736</v>
      </c>
      <c r="C415" s="204">
        <v>55730000</v>
      </c>
      <c r="D415" s="144" t="s">
        <v>747</v>
      </c>
      <c r="E415" s="144" t="s">
        <v>748</v>
      </c>
      <c r="F415" s="185">
        <f>+'[1]Link Out Monthly BY'!$R377</f>
        <v>112354</v>
      </c>
      <c r="G415" s="116"/>
      <c r="H415" s="116"/>
      <c r="I415" s="182">
        <f>'[24]Link Out'!D12</f>
        <v>21814</v>
      </c>
    </row>
    <row r="416" spans="1:9" x14ac:dyDescent="0.3">
      <c r="A416" s="144" t="s">
        <v>751</v>
      </c>
      <c r="B416" s="144" t="s">
        <v>736</v>
      </c>
      <c r="C416" s="204">
        <v>55735000</v>
      </c>
      <c r="D416" s="144" t="s">
        <v>749</v>
      </c>
      <c r="E416" s="144" t="s">
        <v>748</v>
      </c>
      <c r="F416" s="185">
        <f>+'[1]Link Out Monthly BY'!$R378</f>
        <v>0</v>
      </c>
      <c r="G416" s="116"/>
      <c r="H416" s="116"/>
      <c r="I416" s="182"/>
    </row>
    <row r="417" spans="1:11" x14ac:dyDescent="0.3">
      <c r="A417" s="144" t="s">
        <v>751</v>
      </c>
      <c r="B417" s="144" t="s">
        <v>736</v>
      </c>
      <c r="C417" s="433">
        <v>55740000</v>
      </c>
      <c r="D417" s="430" t="s">
        <v>959</v>
      </c>
      <c r="E417" t="s">
        <v>748</v>
      </c>
      <c r="F417" s="185">
        <f>+'[1]Link Out Monthly BY'!$R379</f>
        <v>57480</v>
      </c>
      <c r="G417" s="116"/>
      <c r="H417" s="116"/>
      <c r="I417" s="182">
        <f>'[24]Link Out'!D13</f>
        <v>115312</v>
      </c>
    </row>
    <row r="418" spans="1:11" x14ac:dyDescent="0.3">
      <c r="A418" s="69" t="s">
        <v>784</v>
      </c>
      <c r="B418" s="69">
        <v>0</v>
      </c>
      <c r="C418" s="197">
        <v>0</v>
      </c>
      <c r="D418" s="69">
        <v>0</v>
      </c>
      <c r="E418" s="69">
        <v>0</v>
      </c>
      <c r="F418" s="213">
        <f>+'[1]Link Out Monthly BY'!$R$380</f>
        <v>686069</v>
      </c>
      <c r="I418" s="72"/>
    </row>
    <row r="419" spans="1:11" x14ac:dyDescent="0.3">
      <c r="A419" s="144" t="s">
        <v>960</v>
      </c>
      <c r="B419" s="144" t="s">
        <v>752</v>
      </c>
      <c r="C419" s="204">
        <v>62002100</v>
      </c>
      <c r="D419" s="144" t="s">
        <v>753</v>
      </c>
      <c r="E419" s="144" t="s">
        <v>754</v>
      </c>
      <c r="F419" s="185">
        <f>+'[1]Link Out Monthly BY'!$R381</f>
        <v>11559</v>
      </c>
      <c r="G419" s="421"/>
      <c r="H419" s="240"/>
      <c r="I419" s="184">
        <f>'[25]Link Out'!D9</f>
        <v>8425</v>
      </c>
      <c r="K419" s="32"/>
    </row>
    <row r="420" spans="1:11" x14ac:dyDescent="0.3">
      <c r="A420" s="144" t="s">
        <v>960</v>
      </c>
      <c r="B420" s="144" t="s">
        <v>752</v>
      </c>
      <c r="C420" s="204">
        <v>62002300</v>
      </c>
      <c r="D420" s="144" t="s">
        <v>755</v>
      </c>
      <c r="E420" s="144" t="s">
        <v>756</v>
      </c>
      <c r="F420" s="185">
        <f>+'[1]Link Out Monthly BY'!$R382</f>
        <v>120941</v>
      </c>
      <c r="G420" s="172"/>
      <c r="H420" s="240"/>
      <c r="I420" s="184">
        <f>'[25]Link Out'!D10</f>
        <v>111302</v>
      </c>
      <c r="K420" s="32"/>
    </row>
    <row r="421" spans="1:11" x14ac:dyDescent="0.3">
      <c r="A421" s="144" t="s">
        <v>960</v>
      </c>
      <c r="B421" s="144" t="s">
        <v>752</v>
      </c>
      <c r="C421" s="204">
        <v>62002400</v>
      </c>
      <c r="D421" s="144" t="s">
        <v>757</v>
      </c>
      <c r="E421" s="144" t="s">
        <v>758</v>
      </c>
      <c r="F421" s="185">
        <f>+'[1]Link Out Monthly BY'!$R383</f>
        <v>172000</v>
      </c>
      <c r="G421" s="172"/>
      <c r="H421" s="240"/>
      <c r="I421" s="184">
        <f>'[25]Link Out'!D11</f>
        <v>205767</v>
      </c>
      <c r="K421" s="32"/>
    </row>
    <row r="422" spans="1:11" x14ac:dyDescent="0.3">
      <c r="A422" s="144" t="s">
        <v>960</v>
      </c>
      <c r="B422" s="144" t="s">
        <v>752</v>
      </c>
      <c r="C422" s="204">
        <v>62002600</v>
      </c>
      <c r="D422" s="144" t="s">
        <v>759</v>
      </c>
      <c r="E422" s="144" t="s">
        <v>642</v>
      </c>
      <c r="F422" s="185">
        <f>+'[1]Link Out Monthly BY'!$R384</f>
        <v>0</v>
      </c>
      <c r="G422" s="172"/>
      <c r="H422" s="240"/>
      <c r="I422" s="184">
        <f>'[25]Link Out'!D12</f>
        <v>0</v>
      </c>
      <c r="K422" s="32"/>
    </row>
    <row r="423" spans="1:11" x14ac:dyDescent="0.3">
      <c r="A423" s="144" t="s">
        <v>960</v>
      </c>
      <c r="B423" s="144" t="s">
        <v>752</v>
      </c>
      <c r="C423" s="204">
        <v>62502100</v>
      </c>
      <c r="D423" s="144" t="s">
        <v>760</v>
      </c>
      <c r="E423" s="144" t="s">
        <v>761</v>
      </c>
      <c r="F423" s="185">
        <f>+'[1]Link Out Monthly BY'!$R385</f>
        <v>4425</v>
      </c>
      <c r="G423" s="172"/>
      <c r="H423" s="240"/>
      <c r="I423" s="184">
        <f>'[25]Link Out'!D13</f>
        <v>8300</v>
      </c>
      <c r="K423" s="32"/>
    </row>
    <row r="424" spans="1:11" x14ac:dyDescent="0.3">
      <c r="A424" s="144" t="s">
        <v>960</v>
      </c>
      <c r="B424" s="144" t="s">
        <v>752</v>
      </c>
      <c r="C424" s="204">
        <v>62502300</v>
      </c>
      <c r="D424" s="144" t="s">
        <v>762</v>
      </c>
      <c r="E424" s="144" t="s">
        <v>763</v>
      </c>
      <c r="F424" s="185">
        <f>+'[1]Link Out Monthly BY'!$R386</f>
        <v>77124</v>
      </c>
      <c r="G424" s="172"/>
      <c r="H424" s="240"/>
      <c r="I424" s="184">
        <f>'[25]Link Out'!D14</f>
        <v>108403</v>
      </c>
      <c r="K424" s="32"/>
    </row>
    <row r="425" spans="1:11" x14ac:dyDescent="0.3">
      <c r="A425" s="144" t="s">
        <v>960</v>
      </c>
      <c r="B425" s="144" t="s">
        <v>752</v>
      </c>
      <c r="C425" s="204">
        <v>62502400</v>
      </c>
      <c r="D425" s="144" t="s">
        <v>764</v>
      </c>
      <c r="E425" s="144" t="s">
        <v>765</v>
      </c>
      <c r="F425" s="185">
        <f>+'[1]Link Out Monthly BY'!$R387</f>
        <v>93955</v>
      </c>
      <c r="G425" s="172"/>
      <c r="H425" s="240"/>
      <c r="I425" s="184">
        <f>'[25]Link Out'!D15</f>
        <v>128048</v>
      </c>
      <c r="K425" s="32"/>
    </row>
    <row r="426" spans="1:11" x14ac:dyDescent="0.3">
      <c r="A426" s="144" t="s">
        <v>960</v>
      </c>
      <c r="B426" s="144" t="s">
        <v>752</v>
      </c>
      <c r="C426" s="204">
        <v>62502420</v>
      </c>
      <c r="D426" s="144" t="s">
        <v>766</v>
      </c>
      <c r="E426" s="144" t="s">
        <v>765</v>
      </c>
      <c r="F426" s="185">
        <f>+'[1]Link Out Monthly BY'!$R388</f>
        <v>0</v>
      </c>
      <c r="G426" s="172"/>
      <c r="H426" s="240"/>
      <c r="I426" s="184">
        <f>'[25]Link Out'!D16</f>
        <v>0</v>
      </c>
      <c r="K426" s="32"/>
    </row>
    <row r="427" spans="1:11" x14ac:dyDescent="0.3">
      <c r="A427" s="144" t="s">
        <v>960</v>
      </c>
      <c r="B427" s="144" t="s">
        <v>752</v>
      </c>
      <c r="C427" s="204">
        <v>62502435</v>
      </c>
      <c r="D427" s="144" t="s">
        <v>767</v>
      </c>
      <c r="E427" s="144" t="s">
        <v>765</v>
      </c>
      <c r="F427" s="185">
        <f>+'[1]Link Out Monthly BY'!$R389</f>
        <v>0</v>
      </c>
      <c r="G427" s="172"/>
      <c r="H427" s="240"/>
      <c r="I427" s="184">
        <f>'[25]Link Out'!D17</f>
        <v>0</v>
      </c>
      <c r="K427" s="32"/>
    </row>
    <row r="428" spans="1:11" x14ac:dyDescent="0.3">
      <c r="A428" s="144" t="s">
        <v>960</v>
      </c>
      <c r="B428" s="144" t="s">
        <v>752</v>
      </c>
      <c r="C428" s="204">
        <v>62502600</v>
      </c>
      <c r="D428" s="144" t="s">
        <v>768</v>
      </c>
      <c r="E428" s="144" t="s">
        <v>534</v>
      </c>
      <c r="F428" s="185">
        <f>+'[1]Link Out Monthly BY'!$R390</f>
        <v>358100</v>
      </c>
      <c r="G428" s="172"/>
      <c r="H428" s="240"/>
      <c r="I428" s="184">
        <f>'[25]Link Out'!D18</f>
        <v>370505</v>
      </c>
      <c r="K428" s="32"/>
    </row>
    <row r="429" spans="1:11" x14ac:dyDescent="0.3">
      <c r="A429" s="144" t="s">
        <v>960</v>
      </c>
      <c r="B429" s="144" t="s">
        <v>752</v>
      </c>
      <c r="C429" s="204">
        <v>62510000</v>
      </c>
      <c r="D429" s="144" t="s">
        <v>769</v>
      </c>
      <c r="E429" s="144" t="s">
        <v>765</v>
      </c>
      <c r="F429" s="185">
        <f>+'[1]Link Out Monthly BY'!$R391</f>
        <v>0</v>
      </c>
      <c r="G429" s="172"/>
      <c r="H429" s="240"/>
      <c r="I429" s="184">
        <f>'[25]Link Out'!D19</f>
        <v>0</v>
      </c>
      <c r="K429" s="32"/>
    </row>
    <row r="430" spans="1:11" x14ac:dyDescent="0.3">
      <c r="A430" s="144" t="s">
        <v>960</v>
      </c>
      <c r="B430" s="144" t="s">
        <v>752</v>
      </c>
      <c r="C430" s="204">
        <v>62512000</v>
      </c>
      <c r="D430" s="144" t="s">
        <v>769</v>
      </c>
      <c r="E430" s="144" t="s">
        <v>765</v>
      </c>
      <c r="F430" s="185">
        <f>+'[1]Link Out Monthly BY'!$R392</f>
        <v>389394</v>
      </c>
      <c r="G430" s="172"/>
      <c r="H430" s="240"/>
      <c r="I430" s="184">
        <f>'[25]Link Out'!D20</f>
        <v>0</v>
      </c>
      <c r="K430" s="32"/>
    </row>
    <row r="431" spans="1:11" x14ac:dyDescent="0.3">
      <c r="A431" s="144" t="s">
        <v>960</v>
      </c>
      <c r="B431" s="144" t="s">
        <v>752</v>
      </c>
      <c r="C431" s="204">
        <v>62512300</v>
      </c>
      <c r="D431" s="144" t="s">
        <v>770</v>
      </c>
      <c r="E431" s="144" t="s">
        <v>763</v>
      </c>
      <c r="F431" s="185">
        <f>+'[1]Link Out Monthly BY'!$R393</f>
        <v>122004</v>
      </c>
      <c r="G431" s="172"/>
      <c r="H431" s="240"/>
      <c r="I431" s="184">
        <f>'[25]Link Out'!D21</f>
        <v>0</v>
      </c>
      <c r="K431" s="32"/>
    </row>
    <row r="432" spans="1:11" x14ac:dyDescent="0.3">
      <c r="A432" s="144" t="s">
        <v>960</v>
      </c>
      <c r="B432" s="144" t="s">
        <v>752</v>
      </c>
      <c r="C432" s="204">
        <v>62512400</v>
      </c>
      <c r="D432" s="144" t="s">
        <v>771</v>
      </c>
      <c r="E432" s="144" t="s">
        <v>765</v>
      </c>
      <c r="F432" s="185">
        <f>+'[1]Link Out Monthly BY'!$R394</f>
        <v>327830</v>
      </c>
      <c r="G432" s="172"/>
      <c r="H432" s="240"/>
      <c r="I432" s="184">
        <f>'[25]Link Out'!D22</f>
        <v>1091902</v>
      </c>
      <c r="K432" s="32"/>
    </row>
    <row r="433" spans="1:11" x14ac:dyDescent="0.3">
      <c r="A433" s="144" t="s">
        <v>960</v>
      </c>
      <c r="B433" s="144" t="s">
        <v>752</v>
      </c>
      <c r="C433" s="204">
        <v>62520700</v>
      </c>
      <c r="D433" s="144" t="s">
        <v>772</v>
      </c>
      <c r="E433" s="144" t="s">
        <v>765</v>
      </c>
      <c r="F433" s="185">
        <f>+'[1]Link Out Monthly BY'!$R395</f>
        <v>15417</v>
      </c>
      <c r="G433" s="172"/>
      <c r="H433" s="240"/>
      <c r="I433" s="184">
        <f>'[25]Link Out'!D23</f>
        <v>-4570</v>
      </c>
      <c r="K433" s="32"/>
    </row>
    <row r="434" spans="1:11" x14ac:dyDescent="0.3">
      <c r="A434" s="144" t="s">
        <v>960</v>
      </c>
      <c r="B434" s="144" t="s">
        <v>752</v>
      </c>
      <c r="C434" s="204">
        <v>62520800</v>
      </c>
      <c r="D434" s="144" t="s">
        <v>773</v>
      </c>
      <c r="E434" s="144" t="s">
        <v>765</v>
      </c>
      <c r="F434" s="185">
        <f>+'[1]Link Out Monthly BY'!$R396</f>
        <v>0</v>
      </c>
      <c r="G434" s="172"/>
      <c r="H434" s="240"/>
      <c r="I434" s="184">
        <f>'[25]Link Out'!D24</f>
        <v>0</v>
      </c>
      <c r="K434" s="32"/>
    </row>
    <row r="435" spans="1:11" x14ac:dyDescent="0.3">
      <c r="A435" s="144" t="s">
        <v>960</v>
      </c>
      <c r="B435" s="144" t="s">
        <v>752</v>
      </c>
      <c r="C435" s="204">
        <v>63110000</v>
      </c>
      <c r="D435" s="144" t="s">
        <v>774</v>
      </c>
      <c r="E435" s="144" t="s">
        <v>775</v>
      </c>
      <c r="F435" s="185">
        <f>+'[1]Link Out Monthly BY'!$R397</f>
        <v>142571</v>
      </c>
      <c r="G435" s="172"/>
      <c r="H435" s="240"/>
      <c r="I435" s="184">
        <f>'[25]Link Out'!D25</f>
        <v>0</v>
      </c>
      <c r="K435" s="72"/>
    </row>
    <row r="436" spans="1:11" x14ac:dyDescent="0.3">
      <c r="A436" s="144" t="s">
        <v>960</v>
      </c>
      <c r="B436" s="144" t="s">
        <v>752</v>
      </c>
      <c r="C436" s="204">
        <v>63110024</v>
      </c>
      <c r="D436" s="144" t="s">
        <v>776</v>
      </c>
      <c r="E436" s="144" t="s">
        <v>775</v>
      </c>
      <c r="F436" s="185">
        <f>+'[1]Link Out Monthly BY'!$R398</f>
        <v>0</v>
      </c>
      <c r="G436" s="172"/>
      <c r="H436" s="240"/>
      <c r="I436" s="184">
        <f>'[25]Link Out'!D26</f>
        <v>0</v>
      </c>
      <c r="K436" s="72"/>
    </row>
    <row r="437" spans="1:11" x14ac:dyDescent="0.3">
      <c r="A437" s="144" t="s">
        <v>960</v>
      </c>
      <c r="B437" s="144" t="s">
        <v>752</v>
      </c>
      <c r="C437" s="204">
        <v>63150021</v>
      </c>
      <c r="D437" s="144" t="s">
        <v>777</v>
      </c>
      <c r="E437" s="144" t="s">
        <v>778</v>
      </c>
      <c r="F437" s="185">
        <f>+'[1]Link Out Monthly BY'!$R399</f>
        <v>22726</v>
      </c>
      <c r="G437" s="172"/>
      <c r="H437" s="240"/>
      <c r="I437" s="184">
        <f>'[25]Link Out'!D27</f>
        <v>51749</v>
      </c>
      <c r="K437" s="72"/>
    </row>
    <row r="438" spans="1:11" x14ac:dyDescent="0.3">
      <c r="A438" s="144" t="s">
        <v>960</v>
      </c>
      <c r="B438" s="144" t="s">
        <v>752</v>
      </c>
      <c r="C438" s="204">
        <v>63150022</v>
      </c>
      <c r="D438" s="144" t="s">
        <v>779</v>
      </c>
      <c r="E438" s="144" t="s">
        <v>518</v>
      </c>
      <c r="F438" s="185">
        <f>+'[1]Link Out Monthly BY'!$R400</f>
        <v>0</v>
      </c>
      <c r="G438" s="172"/>
      <c r="H438" s="240"/>
      <c r="I438" s="184">
        <f>'[25]Link Out'!D28</f>
        <v>0</v>
      </c>
      <c r="K438" s="72"/>
    </row>
    <row r="439" spans="1:11" x14ac:dyDescent="0.3">
      <c r="A439" s="144" t="s">
        <v>960</v>
      </c>
      <c r="B439" s="144" t="s">
        <v>752</v>
      </c>
      <c r="C439" s="204">
        <v>63150023</v>
      </c>
      <c r="D439" s="144" t="s">
        <v>780</v>
      </c>
      <c r="E439" s="144" t="s">
        <v>781</v>
      </c>
      <c r="F439" s="185">
        <f>+'[1]Link Out Monthly BY'!$R401</f>
        <v>36773</v>
      </c>
      <c r="G439" s="172"/>
      <c r="H439" s="240"/>
      <c r="I439" s="184">
        <f>'[25]Link Out'!D29</f>
        <v>83735</v>
      </c>
      <c r="K439" s="72"/>
    </row>
    <row r="440" spans="1:11" x14ac:dyDescent="0.3">
      <c r="A440" s="144" t="s">
        <v>960</v>
      </c>
      <c r="B440" s="144" t="s">
        <v>752</v>
      </c>
      <c r="C440" s="204">
        <v>63150024</v>
      </c>
      <c r="D440" s="144" t="s">
        <v>776</v>
      </c>
      <c r="E440" s="144" t="s">
        <v>782</v>
      </c>
      <c r="F440" s="185">
        <f>+'[1]Link Out Monthly BY'!$R402</f>
        <v>39355</v>
      </c>
      <c r="G440" s="172"/>
      <c r="H440" s="240"/>
      <c r="I440" s="184">
        <f>'[25]Link Out'!D30</f>
        <v>89615</v>
      </c>
      <c r="K440" s="72"/>
    </row>
    <row r="441" spans="1:11" x14ac:dyDescent="0.3">
      <c r="A441" s="144" t="s">
        <v>960</v>
      </c>
      <c r="B441" s="144" t="s">
        <v>752</v>
      </c>
      <c r="C441" s="204">
        <v>63150026</v>
      </c>
      <c r="D441" s="144" t="s">
        <v>783</v>
      </c>
      <c r="E441" s="144" t="s">
        <v>514</v>
      </c>
      <c r="F441" s="185">
        <f>+'[1]Link Out Monthly BY'!$R403</f>
        <v>29871</v>
      </c>
      <c r="G441" s="172"/>
      <c r="H441" s="240"/>
      <c r="I441" s="184">
        <f>'[25]Link Out'!D31</f>
        <v>68019</v>
      </c>
      <c r="K441" s="72"/>
    </row>
    <row r="442" spans="1:11" x14ac:dyDescent="0.3">
      <c r="A442" s="69" t="s">
        <v>961</v>
      </c>
      <c r="B442" s="69">
        <v>0</v>
      </c>
      <c r="C442" s="197">
        <v>0</v>
      </c>
      <c r="D442" s="69">
        <v>0</v>
      </c>
      <c r="E442" s="69">
        <v>0</v>
      </c>
      <c r="F442" s="213">
        <f>+'[1]Link Out Monthly BY'!$R$404</f>
        <v>1964045</v>
      </c>
      <c r="G442" s="172"/>
      <c r="H442" s="102"/>
      <c r="I442" s="72"/>
      <c r="K442" s="72"/>
    </row>
    <row r="443" spans="1:11" x14ac:dyDescent="0.3">
      <c r="A443" s="144" t="s">
        <v>790</v>
      </c>
      <c r="B443" s="144" t="s">
        <v>64</v>
      </c>
      <c r="C443" s="204">
        <v>68011000</v>
      </c>
      <c r="D443" s="144" t="s">
        <v>785</v>
      </c>
      <c r="E443" s="144" t="s">
        <v>786</v>
      </c>
      <c r="F443" s="185">
        <f>+'[1]Link Out Monthly BY'!$R422</f>
        <v>15662466</v>
      </c>
      <c r="I443" s="72">
        <f>'[4]Link Out'!$B$36</f>
        <v>17744012.415078979</v>
      </c>
      <c r="K443" s="72"/>
    </row>
    <row r="444" spans="1:11" x14ac:dyDescent="0.3">
      <c r="A444" s="144" t="s">
        <v>790</v>
      </c>
      <c r="B444" s="144" t="s">
        <v>64</v>
      </c>
      <c r="C444" s="204">
        <v>68011500</v>
      </c>
      <c r="D444" s="144" t="s">
        <v>787</v>
      </c>
      <c r="E444" s="144" t="s">
        <v>786</v>
      </c>
      <c r="F444" s="185">
        <f>+'[1]Link Out Monthly BY'!$R423</f>
        <v>0</v>
      </c>
      <c r="I444" s="72">
        <v>0</v>
      </c>
      <c r="K444" s="72"/>
    </row>
    <row r="445" spans="1:11" x14ac:dyDescent="0.3">
      <c r="A445" s="144" t="s">
        <v>790</v>
      </c>
      <c r="B445" s="144" t="s">
        <v>64</v>
      </c>
      <c r="C445" s="204">
        <v>68012000</v>
      </c>
      <c r="D445" s="144" t="s">
        <v>788</v>
      </c>
      <c r="E445" s="144" t="s">
        <v>786</v>
      </c>
      <c r="F445" s="185">
        <f>+'[1]Link Out Monthly BY'!$R424</f>
        <v>-272911</v>
      </c>
      <c r="I445" s="72">
        <f>'[4]Link Out'!$B$38</f>
        <v>-351765.44112524012</v>
      </c>
      <c r="K445" s="72"/>
    </row>
    <row r="446" spans="1:11" x14ac:dyDescent="0.3">
      <c r="A446" s="144" t="s">
        <v>790</v>
      </c>
      <c r="B446" s="144" t="s">
        <v>64</v>
      </c>
      <c r="C446" s="204">
        <v>68012500</v>
      </c>
      <c r="D446" s="144" t="s">
        <v>789</v>
      </c>
      <c r="E446" s="144" t="s">
        <v>786</v>
      </c>
      <c r="F446" s="185">
        <f>+'[1]Link Out Monthly BY'!$R425</f>
        <v>-1395137</v>
      </c>
      <c r="I446" s="72">
        <f>'[4]Link Out'!$B$37</f>
        <v>-1404845.8882900004</v>
      </c>
      <c r="K446" s="72"/>
    </row>
    <row r="447" spans="1:11" x14ac:dyDescent="0.3">
      <c r="A447" s="69" t="s">
        <v>799</v>
      </c>
      <c r="B447" s="69">
        <v>0</v>
      </c>
      <c r="C447" s="197">
        <v>0</v>
      </c>
      <c r="D447" s="69">
        <v>0</v>
      </c>
      <c r="E447" s="69">
        <v>0</v>
      </c>
      <c r="F447" s="213">
        <f>+'[1]Link Out Monthly BY'!$R$426</f>
        <v>13994418</v>
      </c>
      <c r="I447" s="72"/>
      <c r="K447" s="72"/>
    </row>
    <row r="448" spans="1:11" x14ac:dyDescent="0.3">
      <c r="A448" s="144" t="s">
        <v>800</v>
      </c>
      <c r="B448" s="144" t="s">
        <v>19</v>
      </c>
      <c r="C448" s="204">
        <v>68254000</v>
      </c>
      <c r="D448" s="144" t="s">
        <v>791</v>
      </c>
      <c r="E448" s="144" t="s">
        <v>792</v>
      </c>
      <c r="F448" s="185">
        <f>+'[1]Link Out Monthly BY'!$R427</f>
        <v>203936</v>
      </c>
      <c r="G448" s="116"/>
      <c r="H448" s="116"/>
      <c r="I448" s="182">
        <f>'[26]Link Out'!G8</f>
        <v>206351.75999999998</v>
      </c>
      <c r="K448" s="72"/>
    </row>
    <row r="449" spans="1:11" x14ac:dyDescent="0.3">
      <c r="A449" s="144" t="s">
        <v>800</v>
      </c>
      <c r="B449" s="144" t="s">
        <v>19</v>
      </c>
      <c r="C449" s="204">
        <v>68255000</v>
      </c>
      <c r="D449" s="144" t="s">
        <v>793</v>
      </c>
      <c r="E449" s="144" t="s">
        <v>794</v>
      </c>
      <c r="F449" s="185">
        <f>+'[1]Link Out Monthly BY'!$R428</f>
        <v>8556</v>
      </c>
      <c r="G449" s="116"/>
      <c r="H449" s="116"/>
      <c r="I449" s="182">
        <f>'[26]Link Out'!G9+'[26]Link Out'!$G$14</f>
        <v>24566.75499999999</v>
      </c>
      <c r="K449" s="72"/>
    </row>
    <row r="450" spans="1:11" x14ac:dyDescent="0.3">
      <c r="A450" s="144" t="s">
        <v>800</v>
      </c>
      <c r="B450" s="144" t="s">
        <v>19</v>
      </c>
      <c r="C450" s="204">
        <v>68257000</v>
      </c>
      <c r="D450" s="144" t="s">
        <v>795</v>
      </c>
      <c r="E450" s="144" t="s">
        <v>796</v>
      </c>
      <c r="F450" s="185">
        <f>+'[1]Link Out Monthly BY'!$R429</f>
        <v>57084</v>
      </c>
      <c r="G450" s="116"/>
      <c r="H450" s="116"/>
      <c r="I450" s="182">
        <f>'[26]Link Out'!G10</f>
        <v>57085.98</v>
      </c>
      <c r="K450" s="72"/>
    </row>
    <row r="451" spans="1:11" x14ac:dyDescent="0.3">
      <c r="A451" s="144" t="s">
        <v>800</v>
      </c>
      <c r="B451" s="144" t="s">
        <v>19</v>
      </c>
      <c r="C451" s="204">
        <v>68258000</v>
      </c>
      <c r="D451" s="144" t="s">
        <v>797</v>
      </c>
      <c r="E451" s="144" t="s">
        <v>798</v>
      </c>
      <c r="F451" s="185">
        <f>+'[1]Link Out Monthly BY'!$R430</f>
        <v>6900</v>
      </c>
      <c r="G451" s="116"/>
      <c r="H451" s="116"/>
      <c r="I451" s="182">
        <f>'[26]Link Out'!G11</f>
        <v>0</v>
      </c>
      <c r="K451" s="72"/>
    </row>
    <row r="452" spans="1:11" x14ac:dyDescent="0.3">
      <c r="A452" s="69" t="s">
        <v>805</v>
      </c>
      <c r="B452" s="69">
        <v>0</v>
      </c>
      <c r="C452" s="197">
        <v>0</v>
      </c>
      <c r="D452" s="69">
        <v>0</v>
      </c>
      <c r="E452" s="69">
        <v>0</v>
      </c>
      <c r="F452" s="213">
        <f>+'[1]Link Out Monthly BY'!$R$431</f>
        <v>276476</v>
      </c>
      <c r="I452" s="72"/>
      <c r="K452" s="72"/>
    </row>
    <row r="453" spans="1:11" x14ac:dyDescent="0.3">
      <c r="A453" s="223" t="s">
        <v>806</v>
      </c>
      <c r="B453" s="223" t="s">
        <v>801</v>
      </c>
      <c r="C453" s="222">
        <v>68311000</v>
      </c>
      <c r="D453" s="223" t="s">
        <v>802</v>
      </c>
      <c r="E453" s="223" t="s">
        <v>786</v>
      </c>
      <c r="F453" s="224">
        <f>+'[1]Link Out Monthly BY'!$R432</f>
        <v>2841122</v>
      </c>
      <c r="I453" s="72">
        <f>'[4]Link Out'!$B$40</f>
        <v>3056122.1474742508</v>
      </c>
      <c r="K453" s="72"/>
    </row>
    <row r="454" spans="1:11" x14ac:dyDescent="0.3">
      <c r="A454" s="223" t="s">
        <v>806</v>
      </c>
      <c r="B454" s="223" t="s">
        <v>801</v>
      </c>
      <c r="C454" s="222">
        <v>68312000</v>
      </c>
      <c r="D454" s="223" t="s">
        <v>803</v>
      </c>
      <c r="E454" s="223" t="s">
        <v>786</v>
      </c>
      <c r="F454" s="224">
        <f>+'[1]Link Out Monthly BY'!$R433</f>
        <v>-154187</v>
      </c>
      <c r="I454" s="72">
        <f>'[4]Link Out'!$B$42</f>
        <v>-231521.938386547</v>
      </c>
      <c r="K454" s="72"/>
    </row>
    <row r="455" spans="1:11" x14ac:dyDescent="0.3">
      <c r="A455" s="223" t="s">
        <v>806</v>
      </c>
      <c r="B455" s="223" t="s">
        <v>801</v>
      </c>
      <c r="C455" s="222">
        <v>68312500</v>
      </c>
      <c r="D455" s="223" t="s">
        <v>804</v>
      </c>
      <c r="E455" s="223" t="s">
        <v>786</v>
      </c>
      <c r="F455" s="224">
        <f>+'[1]Link Out Monthly BY'!$R434</f>
        <v>-406244</v>
      </c>
      <c r="I455" s="72">
        <f>'[4]Link Out'!$B$41</f>
        <v>-428597.875634</v>
      </c>
      <c r="K455" s="72"/>
    </row>
    <row r="456" spans="1:11" ht="15" thickBot="1" x14ac:dyDescent="0.35">
      <c r="A456" s="69" t="s">
        <v>816</v>
      </c>
      <c r="B456" s="69">
        <v>0</v>
      </c>
      <c r="C456" s="197">
        <v>0</v>
      </c>
      <c r="D456" s="69">
        <v>0</v>
      </c>
      <c r="E456" s="69">
        <v>0</v>
      </c>
      <c r="F456" s="213">
        <f>+'[1]Link Out Monthly BY'!$R$435</f>
        <v>2280691</v>
      </c>
      <c r="I456" s="72"/>
      <c r="K456" s="72"/>
    </row>
    <row r="457" spans="1:11" x14ac:dyDescent="0.3">
      <c r="A457" s="144" t="s">
        <v>811</v>
      </c>
      <c r="B457" s="144" t="s">
        <v>807</v>
      </c>
      <c r="C457" s="204">
        <v>69011000</v>
      </c>
      <c r="D457" s="144" t="s">
        <v>808</v>
      </c>
      <c r="E457" s="144" t="s">
        <v>809</v>
      </c>
      <c r="F457" s="185">
        <f>'[27]Link Out'!$I$11</f>
        <v>4902251.8913184591</v>
      </c>
      <c r="G457" s="244"/>
      <c r="H457" s="245"/>
      <c r="I457" s="440">
        <f>'[27]Link Out'!$G$11</f>
        <v>3606385.897622895</v>
      </c>
      <c r="K457" s="184">
        <f>I457-F457</f>
        <v>-1295865.9936955641</v>
      </c>
    </row>
    <row r="458" spans="1:11" x14ac:dyDescent="0.3">
      <c r="A458" s="144" t="s">
        <v>811</v>
      </c>
      <c r="B458" s="144" t="s">
        <v>807</v>
      </c>
      <c r="C458" s="204">
        <v>69012000</v>
      </c>
      <c r="D458" s="144" t="s">
        <v>810</v>
      </c>
      <c r="E458" s="144" t="s">
        <v>809</v>
      </c>
      <c r="F458" s="185"/>
      <c r="G458" s="246"/>
      <c r="H458" s="97"/>
      <c r="I458" s="441"/>
      <c r="K458" s="184">
        <f t="shared" ref="K458:K488" si="14">I458-F458</f>
        <v>0</v>
      </c>
    </row>
    <row r="459" spans="1:11" x14ac:dyDescent="0.3">
      <c r="A459" s="144" t="s">
        <v>811</v>
      </c>
      <c r="B459" s="144" t="s">
        <v>812</v>
      </c>
      <c r="C459" s="204">
        <v>69021000</v>
      </c>
      <c r="D459" s="144" t="s">
        <v>813</v>
      </c>
      <c r="E459" s="144" t="s">
        <v>814</v>
      </c>
      <c r="F459" s="185">
        <f>'[27]Link Out'!$I$8</f>
        <v>1059899.1223152166</v>
      </c>
      <c r="G459" s="246"/>
      <c r="H459" s="97"/>
      <c r="I459" s="441">
        <f>'[27]Link Out'!$G$8</f>
        <v>757292.79315623327</v>
      </c>
      <c r="K459" s="184">
        <f t="shared" si="14"/>
        <v>-302606.32915898331</v>
      </c>
    </row>
    <row r="460" spans="1:11" ht="15" thickBot="1" x14ac:dyDescent="0.35">
      <c r="A460" s="144" t="s">
        <v>811</v>
      </c>
      <c r="B460" s="144" t="s">
        <v>812</v>
      </c>
      <c r="C460" s="204">
        <v>69022000</v>
      </c>
      <c r="D460" s="144" t="s">
        <v>815</v>
      </c>
      <c r="E460" s="144" t="s">
        <v>814</v>
      </c>
      <c r="F460" s="185"/>
      <c r="G460" s="247"/>
      <c r="H460" s="248"/>
      <c r="I460" s="442"/>
      <c r="K460" s="184">
        <f t="shared" si="14"/>
        <v>0</v>
      </c>
    </row>
    <row r="461" spans="1:11" ht="15" thickBot="1" x14ac:dyDescent="0.35">
      <c r="A461" s="69" t="s">
        <v>817</v>
      </c>
      <c r="B461" s="69" t="s">
        <v>817</v>
      </c>
      <c r="C461" s="197">
        <v>0</v>
      </c>
      <c r="D461" s="69">
        <v>0</v>
      </c>
      <c r="E461" s="69">
        <v>0</v>
      </c>
      <c r="F461" s="213">
        <f>SUM(F457:F460)</f>
        <v>5962151.0136336759</v>
      </c>
      <c r="G461" s="102"/>
      <c r="H461" s="102"/>
      <c r="I461" s="184"/>
      <c r="K461" s="184"/>
    </row>
    <row r="462" spans="1:11" x14ac:dyDescent="0.3">
      <c r="A462" s="144" t="s">
        <v>818</v>
      </c>
      <c r="B462" s="144" t="s">
        <v>819</v>
      </c>
      <c r="C462" s="204">
        <v>69061000</v>
      </c>
      <c r="D462" s="144" t="s">
        <v>820</v>
      </c>
      <c r="E462" s="144" t="s">
        <v>821</v>
      </c>
      <c r="F462" s="185">
        <v>0</v>
      </c>
      <c r="G462" s="244"/>
      <c r="H462" s="245"/>
      <c r="I462" s="440"/>
      <c r="K462" s="184">
        <f t="shared" si="14"/>
        <v>0</v>
      </c>
    </row>
    <row r="463" spans="1:11" x14ac:dyDescent="0.3">
      <c r="A463" s="144" t="s">
        <v>818</v>
      </c>
      <c r="B463" s="144" t="s">
        <v>819</v>
      </c>
      <c r="C463" s="204">
        <v>69062000</v>
      </c>
      <c r="D463" s="144" t="s">
        <v>822</v>
      </c>
      <c r="E463" s="144" t="s">
        <v>821</v>
      </c>
      <c r="F463" s="185">
        <v>0</v>
      </c>
      <c r="G463" s="246"/>
      <c r="H463" s="97"/>
      <c r="I463" s="441"/>
      <c r="K463" s="184">
        <f t="shared" si="14"/>
        <v>0</v>
      </c>
    </row>
    <row r="464" spans="1:11" x14ac:dyDescent="0.3">
      <c r="A464" s="144" t="s">
        <v>818</v>
      </c>
      <c r="B464" s="144" t="s">
        <v>819</v>
      </c>
      <c r="C464" s="204">
        <v>69063000</v>
      </c>
      <c r="D464" s="144" t="s">
        <v>823</v>
      </c>
      <c r="E464" s="144" t="s">
        <v>821</v>
      </c>
      <c r="F464" s="185">
        <f>'[27]Link Out'!$I$17</f>
        <v>-65942.498360214944</v>
      </c>
      <c r="G464" s="246"/>
      <c r="H464" s="97"/>
      <c r="I464" s="441">
        <f>'[27]Link Out'!$G$17</f>
        <v>-54622.220440881763</v>
      </c>
      <c r="K464" s="184">
        <f t="shared" si="14"/>
        <v>11320.277919333181</v>
      </c>
    </row>
    <row r="465" spans="1:11" x14ac:dyDescent="0.3">
      <c r="A465" s="144" t="s">
        <v>818</v>
      </c>
      <c r="B465" s="144" t="s">
        <v>819</v>
      </c>
      <c r="C465" s="204">
        <v>69063200</v>
      </c>
      <c r="D465" s="144" t="s">
        <v>824</v>
      </c>
      <c r="E465" s="144" t="s">
        <v>821</v>
      </c>
      <c r="F465" s="185">
        <v>0</v>
      </c>
      <c r="G465" s="246"/>
      <c r="H465" s="97"/>
      <c r="I465" s="441"/>
      <c r="K465" s="184">
        <f t="shared" si="14"/>
        <v>0</v>
      </c>
    </row>
    <row r="466" spans="1:11" x14ac:dyDescent="0.3">
      <c r="A466" s="144" t="s">
        <v>818</v>
      </c>
      <c r="B466" s="144" t="s">
        <v>819</v>
      </c>
      <c r="C466" s="204">
        <v>69065000</v>
      </c>
      <c r="D466" s="144" t="s">
        <v>825</v>
      </c>
      <c r="E466" s="144" t="s">
        <v>821</v>
      </c>
      <c r="F466" s="185">
        <f>'[27]Link Out'!$I$18</f>
        <v>-683336.75702428957</v>
      </c>
      <c r="G466" s="246"/>
      <c r="H466" s="97"/>
      <c r="I466" s="441">
        <f>'[27]Link Out'!$G$18</f>
        <v>-1348242.0095715225</v>
      </c>
      <c r="K466" s="184">
        <f t="shared" si="14"/>
        <v>-664905.2525472329</v>
      </c>
    </row>
    <row r="467" spans="1:11" x14ac:dyDescent="0.3">
      <c r="A467" s="144" t="s">
        <v>826</v>
      </c>
      <c r="B467" s="144" t="s">
        <v>827</v>
      </c>
      <c r="C467" s="204">
        <v>69071000</v>
      </c>
      <c r="D467" s="144" t="s">
        <v>828</v>
      </c>
      <c r="E467" s="144" t="s">
        <v>829</v>
      </c>
      <c r="F467" s="185">
        <v>0</v>
      </c>
      <c r="G467" s="246"/>
      <c r="H467" s="97"/>
      <c r="I467" s="441"/>
      <c r="K467" s="184">
        <f t="shared" si="14"/>
        <v>0</v>
      </c>
    </row>
    <row r="468" spans="1:11" x14ac:dyDescent="0.3">
      <c r="A468" s="144" t="s">
        <v>826</v>
      </c>
      <c r="B468" s="144" t="s">
        <v>827</v>
      </c>
      <c r="C468" s="204">
        <v>69072000</v>
      </c>
      <c r="D468" s="144" t="s">
        <v>830</v>
      </c>
      <c r="E468" s="144" t="s">
        <v>829</v>
      </c>
      <c r="F468" s="185">
        <v>0</v>
      </c>
      <c r="G468" s="246"/>
      <c r="H468" s="97"/>
      <c r="I468" s="441"/>
      <c r="K468" s="184">
        <f t="shared" si="14"/>
        <v>0</v>
      </c>
    </row>
    <row r="469" spans="1:11" x14ac:dyDescent="0.3">
      <c r="A469" s="144" t="s">
        <v>826</v>
      </c>
      <c r="B469" s="144" t="s">
        <v>827</v>
      </c>
      <c r="C469" s="204">
        <v>69073000</v>
      </c>
      <c r="D469" s="144" t="s">
        <v>831</v>
      </c>
      <c r="E469" s="144" t="s">
        <v>829</v>
      </c>
      <c r="F469" s="185">
        <f>'[27]Link Out'!$I$21</f>
        <v>-62971</v>
      </c>
      <c r="G469" s="246"/>
      <c r="H469" s="97"/>
      <c r="I469" s="441">
        <f>'[27]Link Out'!$G$21</f>
        <v>-62374.111252666509</v>
      </c>
      <c r="K469" s="184">
        <f t="shared" si="14"/>
        <v>596.88874733349076</v>
      </c>
    </row>
    <row r="470" spans="1:11" x14ac:dyDescent="0.3">
      <c r="A470" s="144" t="s">
        <v>826</v>
      </c>
      <c r="B470" s="144" t="s">
        <v>827</v>
      </c>
      <c r="C470" s="204">
        <v>69073200</v>
      </c>
      <c r="D470" s="144" t="s">
        <v>832</v>
      </c>
      <c r="E470" s="144" t="s">
        <v>829</v>
      </c>
      <c r="F470" s="185">
        <v>0</v>
      </c>
      <c r="G470" s="246"/>
      <c r="H470" s="97"/>
      <c r="I470" s="441"/>
      <c r="K470" s="184">
        <f t="shared" si="14"/>
        <v>0</v>
      </c>
    </row>
    <row r="471" spans="1:11" ht="15" thickBot="1" x14ac:dyDescent="0.35">
      <c r="A471" s="144" t="s">
        <v>826</v>
      </c>
      <c r="B471" s="144" t="s">
        <v>827</v>
      </c>
      <c r="C471" s="204">
        <v>69073500</v>
      </c>
      <c r="D471" s="144" t="s">
        <v>833</v>
      </c>
      <c r="E471" s="144" t="s">
        <v>829</v>
      </c>
      <c r="F471" s="185">
        <f>'[27]Link Out'!$I$22</f>
        <v>-6813.0189785188122</v>
      </c>
      <c r="G471" s="247"/>
      <c r="H471" s="248"/>
      <c r="I471" s="442">
        <f>'[27]Link Out'!$G$22</f>
        <v>-195065.10766203594</v>
      </c>
      <c r="K471" s="184">
        <f t="shared" si="14"/>
        <v>-188252.08868351713</v>
      </c>
    </row>
    <row r="472" spans="1:11" x14ac:dyDescent="0.3">
      <c r="A472" s="69" t="s">
        <v>834</v>
      </c>
      <c r="B472" s="69" t="s">
        <v>835</v>
      </c>
      <c r="C472" s="197">
        <v>0</v>
      </c>
      <c r="D472" s="69">
        <v>0</v>
      </c>
      <c r="E472" s="69">
        <v>0</v>
      </c>
      <c r="F472" s="213">
        <f>SUM(F462:F471)</f>
        <v>-819063.27436302335</v>
      </c>
      <c r="I472" s="72"/>
      <c r="K472" s="72"/>
    </row>
    <row r="473" spans="1:11" x14ac:dyDescent="0.3">
      <c r="A473" s="144" t="s">
        <v>836</v>
      </c>
      <c r="B473" s="144" t="s">
        <v>837</v>
      </c>
      <c r="C473" s="204">
        <v>69520000</v>
      </c>
      <c r="D473" s="144" t="s">
        <v>838</v>
      </c>
      <c r="E473" s="144" t="s">
        <v>839</v>
      </c>
      <c r="F473" s="185">
        <f>+'[1]Link Out Monthly BY'!$R454</f>
        <v>0</v>
      </c>
      <c r="G473" s="117" t="s">
        <v>182</v>
      </c>
      <c r="H473" s="439">
        <f>'[27]Link Out'!$G$14</f>
        <v>-78492</v>
      </c>
      <c r="I473" s="181">
        <v>0</v>
      </c>
      <c r="K473" s="184">
        <f t="shared" si="14"/>
        <v>0</v>
      </c>
    </row>
    <row r="474" spans="1:11" x14ac:dyDescent="0.3">
      <c r="A474" s="144" t="s">
        <v>836</v>
      </c>
      <c r="B474" s="144" t="s">
        <v>837</v>
      </c>
      <c r="C474" s="204">
        <v>69522000</v>
      </c>
      <c r="D474" s="144" t="s">
        <v>840</v>
      </c>
      <c r="E474" s="144" t="s">
        <v>839</v>
      </c>
      <c r="F474" s="185">
        <f>+'[1]Link Out Monthly BY'!$R455</f>
        <v>-7656</v>
      </c>
      <c r="G474" s="118">
        <f>F474/SUM($F$474:$F$476)</f>
        <v>9.7538602660143706E-2</v>
      </c>
      <c r="H474" s="118"/>
      <c r="I474" s="181">
        <f>$H$473*G474</f>
        <v>-7656</v>
      </c>
      <c r="K474" s="184">
        <f t="shared" si="14"/>
        <v>0</v>
      </c>
    </row>
    <row r="475" spans="1:11" x14ac:dyDescent="0.3">
      <c r="A475" s="144" t="s">
        <v>836</v>
      </c>
      <c r="B475" s="144" t="s">
        <v>837</v>
      </c>
      <c r="C475" s="204">
        <v>69523000</v>
      </c>
      <c r="D475" s="144" t="s">
        <v>841</v>
      </c>
      <c r="E475" s="144" t="s">
        <v>839</v>
      </c>
      <c r="F475" s="185">
        <f>+'[1]Link Out Monthly BY'!$R456</f>
        <v>0</v>
      </c>
      <c r="G475" s="118">
        <f>F475/SUM($F$474:$F$476)</f>
        <v>0</v>
      </c>
      <c r="H475" s="118"/>
      <c r="I475" s="181">
        <f>$H$473*G475</f>
        <v>0</v>
      </c>
      <c r="K475" s="184">
        <f t="shared" si="14"/>
        <v>0</v>
      </c>
    </row>
    <row r="476" spans="1:11" x14ac:dyDescent="0.3">
      <c r="A476" s="144" t="s">
        <v>836</v>
      </c>
      <c r="B476" s="144" t="s">
        <v>837</v>
      </c>
      <c r="C476" s="204">
        <v>69524000</v>
      </c>
      <c r="D476" s="144" t="s">
        <v>842</v>
      </c>
      <c r="E476" s="144" t="s">
        <v>839</v>
      </c>
      <c r="F476" s="185">
        <f>+'[1]Link Out Monthly BY'!$R457</f>
        <v>-70836</v>
      </c>
      <c r="G476" s="118">
        <f>F476/SUM($F$474:$F$476)</f>
        <v>0.90246139733985631</v>
      </c>
      <c r="H476" s="118"/>
      <c r="I476" s="181">
        <f>$H$473*G476</f>
        <v>-70836</v>
      </c>
      <c r="K476" s="184">
        <f t="shared" si="14"/>
        <v>0</v>
      </c>
    </row>
    <row r="477" spans="1:11" x14ac:dyDescent="0.3">
      <c r="A477" s="69" t="s">
        <v>843</v>
      </c>
      <c r="B477" s="69">
        <v>0</v>
      </c>
      <c r="C477" s="197">
        <v>0</v>
      </c>
      <c r="D477" s="69">
        <v>0</v>
      </c>
      <c r="E477" s="69">
        <v>0</v>
      </c>
      <c r="F477" s="213">
        <f>+'[1]Link Out Monthly BY'!$R$458</f>
        <v>-78492</v>
      </c>
      <c r="I477" s="72"/>
      <c r="K477" s="72"/>
    </row>
    <row r="478" spans="1:11" x14ac:dyDescent="0.3">
      <c r="A478" s="144" t="s">
        <v>844</v>
      </c>
      <c r="B478" s="144" t="s">
        <v>66</v>
      </c>
      <c r="C478" s="204">
        <v>68520000</v>
      </c>
      <c r="D478" s="144" t="s">
        <v>275</v>
      </c>
      <c r="E478" s="144" t="s">
        <v>845</v>
      </c>
      <c r="F478" s="185">
        <f>+'[1]Link Out Monthly BY'!$R459</f>
        <v>6602753</v>
      </c>
      <c r="I478" s="184">
        <f>'[28]Link Out'!$D$8</f>
        <v>7039679</v>
      </c>
      <c r="K478" s="184">
        <f t="shared" si="14"/>
        <v>436926</v>
      </c>
    </row>
    <row r="479" spans="1:11" x14ac:dyDescent="0.3">
      <c r="A479" s="144" t="s">
        <v>844</v>
      </c>
      <c r="B479" s="144" t="s">
        <v>66</v>
      </c>
      <c r="C479" s="204">
        <v>68520100</v>
      </c>
      <c r="D479" s="144" t="s">
        <v>846</v>
      </c>
      <c r="E479" s="144" t="s">
        <v>845</v>
      </c>
      <c r="F479" s="185">
        <f>+'[1]Link Out Monthly BY'!$R460</f>
        <v>-503</v>
      </c>
      <c r="I479" s="184">
        <v>0</v>
      </c>
      <c r="K479" s="184">
        <f t="shared" si="14"/>
        <v>503</v>
      </c>
    </row>
    <row r="480" spans="1:11" x14ac:dyDescent="0.3">
      <c r="A480" s="144" t="s">
        <v>844</v>
      </c>
      <c r="B480" s="144" t="s">
        <v>66</v>
      </c>
      <c r="C480" s="204">
        <v>68532000</v>
      </c>
      <c r="D480" s="144" t="s">
        <v>847</v>
      </c>
      <c r="E480" s="144" t="s">
        <v>848</v>
      </c>
      <c r="F480" s="185">
        <f>+'[1]Link Out Monthly BY'!$R461</f>
        <v>7017</v>
      </c>
      <c r="I480" s="184">
        <f>'[9]Link Out'!$E$44</f>
        <v>6277</v>
      </c>
      <c r="K480" s="184">
        <f t="shared" si="14"/>
        <v>-740</v>
      </c>
    </row>
    <row r="481" spans="1:11" x14ac:dyDescent="0.3">
      <c r="A481" s="144" t="s">
        <v>844</v>
      </c>
      <c r="B481" s="144" t="s">
        <v>66</v>
      </c>
      <c r="C481" s="204">
        <v>68532100</v>
      </c>
      <c r="D481" s="144" t="s">
        <v>849</v>
      </c>
      <c r="E481" s="144" t="s">
        <v>848</v>
      </c>
      <c r="F481" s="185">
        <f>+'[1]Link Out Monthly BY'!$R462</f>
        <v>-2058</v>
      </c>
      <c r="I481" s="184">
        <f>'[9]Link Out'!$I$44</f>
        <v>-1797</v>
      </c>
      <c r="K481" s="184">
        <f t="shared" si="14"/>
        <v>261</v>
      </c>
    </row>
    <row r="482" spans="1:11" x14ac:dyDescent="0.3">
      <c r="A482" s="144" t="s">
        <v>844</v>
      </c>
      <c r="B482" s="144" t="s">
        <v>66</v>
      </c>
      <c r="C482" s="204">
        <v>68533000</v>
      </c>
      <c r="D482" s="144" t="s">
        <v>850</v>
      </c>
      <c r="E482" s="144" t="s">
        <v>848</v>
      </c>
      <c r="F482" s="185">
        <f>+'[1]Link Out Monthly BY'!$R463</f>
        <v>764592</v>
      </c>
      <c r="I482" s="184">
        <f>'[9]Link Out'!$E$42</f>
        <v>804171</v>
      </c>
      <c r="K482" s="184">
        <f t="shared" si="14"/>
        <v>39579</v>
      </c>
    </row>
    <row r="483" spans="1:11" x14ac:dyDescent="0.3">
      <c r="A483" s="144" t="s">
        <v>844</v>
      </c>
      <c r="B483" s="144" t="s">
        <v>66</v>
      </c>
      <c r="C483" s="204">
        <v>68533100</v>
      </c>
      <c r="D483" s="144" t="s">
        <v>851</v>
      </c>
      <c r="E483" s="144" t="s">
        <v>848</v>
      </c>
      <c r="F483" s="185">
        <f>+'[1]Link Out Monthly BY'!$R464</f>
        <v>-221558</v>
      </c>
      <c r="I483" s="184">
        <f>'[9]Link Out'!$I$42</f>
        <v>-225675</v>
      </c>
      <c r="K483" s="184">
        <f t="shared" si="14"/>
        <v>-4117</v>
      </c>
    </row>
    <row r="484" spans="1:11" x14ac:dyDescent="0.3">
      <c r="A484" s="144" t="s">
        <v>844</v>
      </c>
      <c r="B484" s="144" t="s">
        <v>66</v>
      </c>
      <c r="C484" s="204">
        <v>68535000</v>
      </c>
      <c r="D484" s="144" t="s">
        <v>852</v>
      </c>
      <c r="E484" s="144" t="s">
        <v>848</v>
      </c>
      <c r="F484" s="185">
        <f>+'[1]Link Out Monthly BY'!$R465</f>
        <v>25875</v>
      </c>
      <c r="I484" s="184">
        <f>'[9]Link Out'!$E$43</f>
        <v>18263</v>
      </c>
      <c r="K484" s="184">
        <f t="shared" si="14"/>
        <v>-7612</v>
      </c>
    </row>
    <row r="485" spans="1:11" x14ac:dyDescent="0.3">
      <c r="A485" s="144" t="s">
        <v>844</v>
      </c>
      <c r="B485" s="144" t="s">
        <v>66</v>
      </c>
      <c r="C485" s="204">
        <v>68535100</v>
      </c>
      <c r="D485" s="144" t="s">
        <v>853</v>
      </c>
      <c r="E485" s="144" t="s">
        <v>848</v>
      </c>
      <c r="F485" s="185">
        <f>+'[1]Link Out Monthly BY'!$R466</f>
        <v>-7310</v>
      </c>
      <c r="I485" s="184">
        <f>'[9]Link Out'!$I$43</f>
        <v>-5229</v>
      </c>
      <c r="K485" s="184">
        <f t="shared" si="14"/>
        <v>2081</v>
      </c>
    </row>
    <row r="486" spans="1:11" x14ac:dyDescent="0.3">
      <c r="A486" s="144" t="s">
        <v>844</v>
      </c>
      <c r="B486" s="144" t="s">
        <v>66</v>
      </c>
      <c r="C486" s="204">
        <v>68543000</v>
      </c>
      <c r="D486" s="144" t="s">
        <v>854</v>
      </c>
      <c r="E486" s="144" t="s">
        <v>855</v>
      </c>
      <c r="F486" s="185">
        <f>+'[1]Link Out Monthly BY'!$R467</f>
        <v>4263</v>
      </c>
      <c r="I486" s="184">
        <f>'[30]Link Out'!$F$3</f>
        <v>10594</v>
      </c>
      <c r="K486" s="184">
        <f t="shared" si="14"/>
        <v>6331</v>
      </c>
    </row>
    <row r="487" spans="1:11" x14ac:dyDescent="0.3">
      <c r="A487" s="144" t="s">
        <v>844</v>
      </c>
      <c r="B487" s="144" t="s">
        <v>66</v>
      </c>
      <c r="C487" s="204">
        <v>68544000</v>
      </c>
      <c r="D487" s="144" t="s">
        <v>856</v>
      </c>
      <c r="E487" s="144" t="s">
        <v>855</v>
      </c>
      <c r="F487" s="185">
        <f>+'[1]Link Out Monthly BY'!$R468</f>
        <v>2382</v>
      </c>
      <c r="I487" s="184">
        <v>0</v>
      </c>
      <c r="K487" s="184">
        <f t="shared" si="14"/>
        <v>-2382</v>
      </c>
    </row>
    <row r="488" spans="1:11" x14ac:dyDescent="0.3">
      <c r="A488" s="144" t="s">
        <v>844</v>
      </c>
      <c r="B488" s="144" t="s">
        <v>66</v>
      </c>
      <c r="C488" s="204">
        <v>68545000</v>
      </c>
      <c r="D488" s="144" t="s">
        <v>857</v>
      </c>
      <c r="E488" s="144" t="s">
        <v>858</v>
      </c>
      <c r="F488" s="185">
        <f>+'[1]Link Out Monthly BY'!$R469</f>
        <v>186974</v>
      </c>
      <c r="I488" s="184">
        <f>'[29]Link Out'!$D$8</f>
        <v>175930</v>
      </c>
      <c r="K488" s="184">
        <f t="shared" si="14"/>
        <v>-11044</v>
      </c>
    </row>
    <row r="489" spans="1:11" x14ac:dyDescent="0.3">
      <c r="A489" s="69" t="s">
        <v>859</v>
      </c>
      <c r="B489" s="69">
        <v>0</v>
      </c>
      <c r="C489" s="197">
        <v>0</v>
      </c>
      <c r="D489" s="69">
        <v>0</v>
      </c>
      <c r="E489" s="69">
        <v>0</v>
      </c>
      <c r="F489" s="213">
        <f>+'[1]Link Out Monthly BY'!$R$470</f>
        <v>7362427</v>
      </c>
      <c r="H489" s="102"/>
      <c r="I489" s="72"/>
      <c r="K489" s="72"/>
    </row>
    <row r="490" spans="1:11" x14ac:dyDescent="0.3">
      <c r="A490" s="144" t="s">
        <v>860</v>
      </c>
      <c r="B490" s="144" t="s">
        <v>861</v>
      </c>
      <c r="C490" s="204">
        <v>59021000</v>
      </c>
      <c r="D490" s="144" t="s">
        <v>862</v>
      </c>
      <c r="E490" s="144" t="s">
        <v>863</v>
      </c>
      <c r="F490" s="185">
        <f>+'[1]Link Out Monthly BY'!$R$471</f>
        <v>-1900000</v>
      </c>
      <c r="H490" s="102"/>
      <c r="I490" s="72"/>
      <c r="K490" s="72"/>
    </row>
    <row r="491" spans="1:11" x14ac:dyDescent="0.3">
      <c r="A491" s="69" t="s">
        <v>864</v>
      </c>
      <c r="B491" s="69">
        <v>0</v>
      </c>
      <c r="C491" s="197">
        <v>0</v>
      </c>
      <c r="D491" s="69">
        <v>0</v>
      </c>
      <c r="E491" s="69">
        <v>0</v>
      </c>
      <c r="F491" s="213">
        <f>+'[1]Link Out Monthly BY'!$R$472</f>
        <v>0</v>
      </c>
      <c r="H491" s="177"/>
      <c r="I491" s="72"/>
      <c r="K491" s="72"/>
    </row>
    <row r="492" spans="1:11" x14ac:dyDescent="0.3">
      <c r="A492" s="144" t="s">
        <v>865</v>
      </c>
      <c r="B492" s="144" t="s">
        <v>866</v>
      </c>
      <c r="C492" s="204">
        <v>70510000</v>
      </c>
      <c r="D492" s="144" t="s">
        <v>867</v>
      </c>
      <c r="E492" s="144" t="s">
        <v>868</v>
      </c>
      <c r="F492" s="185">
        <f>+'[1]Link Out Monthly BY'!$R$473</f>
        <v>79392</v>
      </c>
      <c r="H492" s="177"/>
      <c r="I492" s="72"/>
      <c r="K492" s="72"/>
    </row>
    <row r="493" spans="1:11" x14ac:dyDescent="0.3">
      <c r="A493" s="69" t="s">
        <v>869</v>
      </c>
      <c r="B493" s="69">
        <v>0</v>
      </c>
      <c r="C493" s="197">
        <v>0</v>
      </c>
      <c r="D493" s="69">
        <v>0</v>
      </c>
      <c r="E493" s="69">
        <v>0</v>
      </c>
      <c r="F493" s="213">
        <f>+'[1]Link Out Monthly BY'!$R$474</f>
        <v>-1820608</v>
      </c>
      <c r="H493" s="177"/>
      <c r="I493" s="72"/>
      <c r="K493" s="72"/>
    </row>
    <row r="494" spans="1:11" x14ac:dyDescent="0.3">
      <c r="A494" s="144" t="s">
        <v>870</v>
      </c>
      <c r="B494" s="144" t="s">
        <v>871</v>
      </c>
      <c r="C494" s="204">
        <v>71511000</v>
      </c>
      <c r="D494" s="144" t="s">
        <v>872</v>
      </c>
      <c r="E494" s="144" t="s">
        <v>873</v>
      </c>
      <c r="F494" s="185">
        <f>+'[1]Link Out Monthly BY'!$R475</f>
        <v>-655786</v>
      </c>
      <c r="H494" s="177"/>
      <c r="I494" s="72"/>
    </row>
    <row r="495" spans="1:11" x14ac:dyDescent="0.3">
      <c r="A495" s="144" t="s">
        <v>870</v>
      </c>
      <c r="B495" s="144" t="s">
        <v>871</v>
      </c>
      <c r="C495" s="204">
        <v>71521000</v>
      </c>
      <c r="D495" s="144" t="s">
        <v>874</v>
      </c>
      <c r="E495" s="144" t="s">
        <v>875</v>
      </c>
      <c r="F495" s="185">
        <f>+'[1]Link Out Monthly BY'!$R476</f>
        <v>-655786</v>
      </c>
      <c r="H495" s="177"/>
      <c r="I495" s="72"/>
    </row>
    <row r="496" spans="1:11" x14ac:dyDescent="0.3">
      <c r="A496" s="144" t="s">
        <v>870</v>
      </c>
      <c r="B496" s="144" t="s">
        <v>871</v>
      </c>
      <c r="C496" s="204">
        <v>71611000</v>
      </c>
      <c r="D496" s="144" t="s">
        <v>876</v>
      </c>
      <c r="E496" s="144" t="s">
        <v>877</v>
      </c>
      <c r="F496" s="185">
        <f>+'[1]Link Out Monthly BY'!$R477</f>
        <v>0</v>
      </c>
      <c r="H496" s="177"/>
      <c r="I496" s="72"/>
    </row>
    <row r="497" spans="1:9" x14ac:dyDescent="0.3">
      <c r="A497" s="144" t="s">
        <v>870</v>
      </c>
      <c r="B497" s="144" t="s">
        <v>871</v>
      </c>
      <c r="C497" s="204">
        <v>72801000</v>
      </c>
      <c r="D497" s="144" t="s">
        <v>878</v>
      </c>
      <c r="E497" s="144" t="s">
        <v>877</v>
      </c>
      <c r="F497" s="185">
        <f>+'[1]Link Out Monthly BY'!$R478</f>
        <v>-14334</v>
      </c>
      <c r="H497" s="177"/>
      <c r="I497" s="72"/>
    </row>
    <row r="498" spans="1:9" x14ac:dyDescent="0.3">
      <c r="A498" s="144" t="s">
        <v>870</v>
      </c>
      <c r="B498" s="144" t="s">
        <v>871</v>
      </c>
      <c r="C498" s="204">
        <v>72801100</v>
      </c>
      <c r="D498" s="144" t="s">
        <v>879</v>
      </c>
      <c r="E498" s="144" t="s">
        <v>877</v>
      </c>
      <c r="F498" s="185">
        <f>+'[1]Link Out Monthly BY'!$R479</f>
        <v>0</v>
      </c>
      <c r="H498" s="177"/>
      <c r="I498" s="72"/>
    </row>
    <row r="499" spans="1:9" x14ac:dyDescent="0.3">
      <c r="A499" s="144" t="s">
        <v>870</v>
      </c>
      <c r="B499" s="144" t="s">
        <v>871</v>
      </c>
      <c r="C499" s="204">
        <v>72801300</v>
      </c>
      <c r="D499" s="144" t="s">
        <v>880</v>
      </c>
      <c r="E499" s="144" t="s">
        <v>877</v>
      </c>
      <c r="F499" s="185">
        <f>+'[1]Link Out Monthly BY'!$R480</f>
        <v>0</v>
      </c>
      <c r="H499" s="177"/>
      <c r="I499" s="72"/>
    </row>
    <row r="500" spans="1:9" x14ac:dyDescent="0.3">
      <c r="A500" s="144" t="s">
        <v>870</v>
      </c>
      <c r="B500" s="144" t="s">
        <v>871</v>
      </c>
      <c r="C500" s="204">
        <v>72802000</v>
      </c>
      <c r="D500" s="144" t="s">
        <v>881</v>
      </c>
      <c r="E500" s="144" t="s">
        <v>877</v>
      </c>
      <c r="F500" s="185">
        <f>+'[1]Link Out Monthly BY'!$R481</f>
        <v>0</v>
      </c>
      <c r="H500" s="177"/>
      <c r="I500" s="72"/>
    </row>
    <row r="501" spans="1:9" x14ac:dyDescent="0.3">
      <c r="A501" s="144" t="s">
        <v>870</v>
      </c>
      <c r="B501" s="144" t="s">
        <v>871</v>
      </c>
      <c r="C501" s="204">
        <v>72802100</v>
      </c>
      <c r="D501" s="144" t="s">
        <v>882</v>
      </c>
      <c r="E501" s="144" t="s">
        <v>877</v>
      </c>
      <c r="F501" s="185">
        <f>+'[1]Link Out Monthly BY'!$R482</f>
        <v>0</v>
      </c>
      <c r="H501" s="177"/>
      <c r="I501" s="72"/>
    </row>
    <row r="502" spans="1:9" x14ac:dyDescent="0.3">
      <c r="A502" s="144" t="s">
        <v>870</v>
      </c>
      <c r="B502" s="144" t="s">
        <v>871</v>
      </c>
      <c r="C502" s="204">
        <v>72803000</v>
      </c>
      <c r="D502" s="144" t="s">
        <v>883</v>
      </c>
      <c r="E502" s="144" t="s">
        <v>877</v>
      </c>
      <c r="F502" s="185">
        <f>+'[1]Link Out Monthly BY'!$R483</f>
        <v>0</v>
      </c>
      <c r="H502" s="177"/>
      <c r="I502" s="72"/>
    </row>
    <row r="503" spans="1:9" x14ac:dyDescent="0.3">
      <c r="A503" s="69" t="s">
        <v>884</v>
      </c>
      <c r="B503" s="69">
        <v>0</v>
      </c>
      <c r="C503" s="197">
        <v>0</v>
      </c>
      <c r="D503" s="69">
        <v>0</v>
      </c>
      <c r="E503" s="69">
        <v>0</v>
      </c>
      <c r="F503" s="213">
        <f>+'[1]Link Out Monthly BY'!$R$484</f>
        <v>0</v>
      </c>
      <c r="H503" s="177"/>
      <c r="I503" s="72"/>
    </row>
    <row r="504" spans="1:9" x14ac:dyDescent="0.3">
      <c r="A504" s="144" t="s">
        <v>885</v>
      </c>
      <c r="B504" s="144" t="s">
        <v>886</v>
      </c>
      <c r="C504" s="204">
        <v>75510000</v>
      </c>
      <c r="D504" s="144" t="s">
        <v>887</v>
      </c>
      <c r="E504" s="144" t="s">
        <v>863</v>
      </c>
      <c r="F504" s="185">
        <f>+'[1]Link Out Monthly BY'!$R$485</f>
        <v>0</v>
      </c>
      <c r="H504" s="177"/>
      <c r="I504" s="72"/>
    </row>
    <row r="505" spans="1:9" x14ac:dyDescent="0.3">
      <c r="A505" s="69" t="s">
        <v>888</v>
      </c>
      <c r="B505" s="69">
        <v>0</v>
      </c>
      <c r="C505" s="197">
        <v>0</v>
      </c>
      <c r="D505" s="69">
        <v>0</v>
      </c>
      <c r="E505" s="69">
        <v>0</v>
      </c>
      <c r="F505" s="213">
        <f>+'[1]Link Out Monthly BY'!$R$486</f>
        <v>-14334</v>
      </c>
      <c r="H505" s="178"/>
      <c r="I505" s="72"/>
    </row>
    <row r="506" spans="1:9" x14ac:dyDescent="0.3">
      <c r="A506" s="144" t="s">
        <v>889</v>
      </c>
      <c r="B506" s="144" t="s">
        <v>890</v>
      </c>
      <c r="C506" s="204">
        <v>75811000</v>
      </c>
      <c r="D506" s="144" t="s">
        <v>891</v>
      </c>
      <c r="E506" s="144" t="s">
        <v>863</v>
      </c>
      <c r="F506" s="185">
        <f>+'[1]Link Out Monthly BY'!$R487</f>
        <v>-210</v>
      </c>
      <c r="H506" s="178"/>
      <c r="I506" s="72"/>
    </row>
    <row r="507" spans="1:9" x14ac:dyDescent="0.3">
      <c r="A507" s="144" t="s">
        <v>889</v>
      </c>
      <c r="B507" s="144" t="s">
        <v>890</v>
      </c>
      <c r="C507" s="204">
        <v>75820000</v>
      </c>
      <c r="D507" s="144" t="s">
        <v>892</v>
      </c>
      <c r="E507" s="144" t="s">
        <v>863</v>
      </c>
      <c r="F507" s="185">
        <f>+'[1]Link Out Monthly BY'!$R488</f>
        <v>-210</v>
      </c>
      <c r="H507" s="178"/>
    </row>
    <row r="508" spans="1:9" x14ac:dyDescent="0.3">
      <c r="A508" s="144" t="s">
        <v>889</v>
      </c>
      <c r="B508" s="144" t="s">
        <v>890</v>
      </c>
      <c r="C508" s="204">
        <v>75840000</v>
      </c>
      <c r="D508" s="144" t="s">
        <v>893</v>
      </c>
      <c r="E508" s="144" t="s">
        <v>863</v>
      </c>
      <c r="F508" s="185">
        <f>+'[1]Link Out Monthly BY'!$R489</f>
        <v>38843</v>
      </c>
      <c r="H508" s="178"/>
    </row>
    <row r="509" spans="1:9" x14ac:dyDescent="0.3">
      <c r="A509" s="69" t="s">
        <v>894</v>
      </c>
      <c r="B509" s="69">
        <v>0</v>
      </c>
      <c r="C509" s="197">
        <v>0</v>
      </c>
      <c r="D509" s="69">
        <v>0</v>
      </c>
      <c r="E509" s="69">
        <v>0</v>
      </c>
      <c r="F509" s="213">
        <f>+'[1]Link Out Monthly BY'!$R$490</f>
        <v>15088</v>
      </c>
      <c r="H509" s="178"/>
    </row>
    <row r="510" spans="1:9" x14ac:dyDescent="0.3">
      <c r="A510" s="144" t="s">
        <v>895</v>
      </c>
      <c r="B510" s="144" t="s">
        <v>896</v>
      </c>
      <c r="C510" s="204">
        <v>69031000</v>
      </c>
      <c r="D510" s="144" t="s">
        <v>897</v>
      </c>
      <c r="E510" s="144" t="s">
        <v>898</v>
      </c>
      <c r="F510" s="185">
        <f>+'[1]Link Out Monthly BY'!$R$491</f>
        <v>142410</v>
      </c>
      <c r="H510" s="178"/>
    </row>
    <row r="511" spans="1:9" x14ac:dyDescent="0.3">
      <c r="A511" s="69" t="s">
        <v>899</v>
      </c>
      <c r="B511" s="69">
        <v>0</v>
      </c>
      <c r="C511" s="197">
        <v>0</v>
      </c>
      <c r="D511" s="69">
        <v>0</v>
      </c>
      <c r="E511" s="69">
        <v>0</v>
      </c>
      <c r="F511" s="213">
        <f>+'[1]Link Out Monthly BY'!$R$492</f>
        <v>-480989</v>
      </c>
      <c r="H511" s="178"/>
    </row>
    <row r="512" spans="1:9" x14ac:dyDescent="0.3">
      <c r="A512" s="144" t="s">
        <v>900</v>
      </c>
      <c r="B512" s="144" t="s">
        <v>901</v>
      </c>
      <c r="C512" s="204">
        <v>69041000</v>
      </c>
      <c r="D512" s="144" t="s">
        <v>902</v>
      </c>
      <c r="E512" s="144" t="s">
        <v>898</v>
      </c>
      <c r="F512" s="185">
        <f>+'[1]Link Out Monthly BY'!$R$493</f>
        <v>0</v>
      </c>
      <c r="H512" s="97"/>
    </row>
    <row r="513" spans="1:8" x14ac:dyDescent="0.3">
      <c r="A513" s="69" t="s">
        <v>903</v>
      </c>
      <c r="B513" s="69">
        <v>0</v>
      </c>
      <c r="C513" s="197">
        <v>0</v>
      </c>
      <c r="D513" s="69">
        <v>0</v>
      </c>
      <c r="E513" s="69">
        <v>0</v>
      </c>
      <c r="F513" s="213">
        <f>+'[1]Link Out Monthly BY'!$R$494</f>
        <v>28099</v>
      </c>
      <c r="H513" s="97"/>
    </row>
    <row r="514" spans="1:8" x14ac:dyDescent="0.3">
      <c r="A514" s="144" t="s">
        <v>904</v>
      </c>
      <c r="B514" s="144" t="s">
        <v>905</v>
      </c>
      <c r="C514" s="204">
        <v>81010000</v>
      </c>
      <c r="D514" s="144" t="s">
        <v>906</v>
      </c>
      <c r="E514" s="144" t="s">
        <v>907</v>
      </c>
      <c r="F514" s="185">
        <f>+'[1]Link Out Monthly BY'!$R495</f>
        <v>73345</v>
      </c>
    </row>
    <row r="515" spans="1:8" x14ac:dyDescent="0.3">
      <c r="A515" s="144" t="s">
        <v>904</v>
      </c>
      <c r="B515" s="144" t="s">
        <v>905</v>
      </c>
      <c r="C515" s="204">
        <v>81015000</v>
      </c>
      <c r="D515" s="144" t="s">
        <v>908</v>
      </c>
      <c r="E515" s="144" t="s">
        <v>907</v>
      </c>
      <c r="F515" s="185">
        <f>+'[1]Link Out Monthly BY'!$R496</f>
        <v>-183204</v>
      </c>
    </row>
    <row r="516" spans="1:8" x14ac:dyDescent="0.3">
      <c r="A516" s="144" t="s">
        <v>904</v>
      </c>
      <c r="B516" s="144" t="s">
        <v>905</v>
      </c>
      <c r="C516" s="204">
        <v>81020000</v>
      </c>
      <c r="D516" s="144" t="s">
        <v>909</v>
      </c>
      <c r="E516" s="144" t="s">
        <v>910</v>
      </c>
      <c r="F516" s="185">
        <f>+'[1]Link Out Monthly BY'!$R497</f>
        <v>-34224</v>
      </c>
    </row>
    <row r="517" spans="1:8" x14ac:dyDescent="0.3">
      <c r="A517" s="69" t="s">
        <v>911</v>
      </c>
      <c r="B517" s="69">
        <v>0</v>
      </c>
      <c r="C517" s="197">
        <v>0</v>
      </c>
      <c r="D517" s="69">
        <v>0</v>
      </c>
      <c r="E517" s="69">
        <v>0</v>
      </c>
      <c r="F517" s="213">
        <f>+'[1]Link Out Monthly BY'!$R$498</f>
        <v>-34224</v>
      </c>
    </row>
    <row r="518" spans="1:8" x14ac:dyDescent="0.3">
      <c r="A518" s="144" t="s">
        <v>912</v>
      </c>
      <c r="B518" s="144" t="s">
        <v>913</v>
      </c>
      <c r="C518" s="204">
        <v>81315000</v>
      </c>
      <c r="D518" s="144" t="s">
        <v>914</v>
      </c>
      <c r="E518" s="144" t="s">
        <v>915</v>
      </c>
      <c r="F518" s="185">
        <f>+'[1]Link Out Monthly BY'!$R$499</f>
        <v>-8934</v>
      </c>
    </row>
    <row r="519" spans="1:8" x14ac:dyDescent="0.3">
      <c r="A519" s="69" t="s">
        <v>916</v>
      </c>
      <c r="B519" s="69">
        <v>0</v>
      </c>
      <c r="C519" s="197">
        <v>0</v>
      </c>
      <c r="D519" s="69">
        <v>0</v>
      </c>
      <c r="E519" s="69">
        <v>0</v>
      </c>
      <c r="F519" s="213">
        <f>+'[1]Link Out Monthly BY'!$R$500</f>
        <v>-8934</v>
      </c>
    </row>
    <row r="520" spans="1:8" x14ac:dyDescent="0.3">
      <c r="A520" s="144" t="s">
        <v>917</v>
      </c>
      <c r="B520" s="144" t="s">
        <v>918</v>
      </c>
      <c r="C520" s="204">
        <v>81500000</v>
      </c>
      <c r="D520" s="144" t="s">
        <v>919</v>
      </c>
      <c r="E520" s="144" t="s">
        <v>920</v>
      </c>
      <c r="F520" s="185">
        <f>+'[1]Link Out Monthly BY'!$R$501</f>
        <v>1652556</v>
      </c>
    </row>
    <row r="521" spans="1:8" x14ac:dyDescent="0.3">
      <c r="A521" s="69" t="s">
        <v>921</v>
      </c>
      <c r="B521" s="69">
        <v>0</v>
      </c>
      <c r="C521" s="197">
        <v>0</v>
      </c>
      <c r="D521" s="69">
        <v>0</v>
      </c>
      <c r="E521" s="69">
        <v>0</v>
      </c>
      <c r="F521" s="213">
        <f>+'[1]Link Out Monthly BY'!$R$502</f>
        <v>10579484</v>
      </c>
    </row>
    <row r="522" spans="1:8" x14ac:dyDescent="0.3">
      <c r="A522" s="144" t="s">
        <v>922</v>
      </c>
      <c r="B522" s="144" t="s">
        <v>923</v>
      </c>
      <c r="C522" s="204">
        <v>85000000</v>
      </c>
      <c r="D522" s="144" t="s">
        <v>924</v>
      </c>
      <c r="E522" s="144" t="s">
        <v>868</v>
      </c>
      <c r="F522" s="185">
        <f>+'[1]Link Out Monthly BY'!$R$503</f>
        <v>1264</v>
      </c>
    </row>
    <row r="523" spans="1:8" x14ac:dyDescent="0.3">
      <c r="A523" s="69" t="s">
        <v>925</v>
      </c>
      <c r="B523" s="69">
        <v>0</v>
      </c>
      <c r="C523" s="197">
        <v>0</v>
      </c>
      <c r="D523" s="69">
        <v>0</v>
      </c>
      <c r="E523" s="69">
        <v>0</v>
      </c>
      <c r="F523" s="213">
        <f>+'[1]Link Out Monthly BY'!$R$504</f>
        <v>127578</v>
      </c>
    </row>
    <row r="524" spans="1:8" x14ac:dyDescent="0.3">
      <c r="A524" s="144" t="s">
        <v>926</v>
      </c>
      <c r="B524" s="144" t="s">
        <v>927</v>
      </c>
      <c r="C524" s="204">
        <v>82010000</v>
      </c>
      <c r="D524" s="144" t="s">
        <v>928</v>
      </c>
      <c r="E524" s="144" t="s">
        <v>929</v>
      </c>
      <c r="F524" s="185">
        <f>+'[1]Link Out Monthly BY'!$R505</f>
        <v>12360882</v>
      </c>
    </row>
    <row r="525" spans="1:8" x14ac:dyDescent="0.3">
      <c r="A525" s="144" t="s">
        <v>926</v>
      </c>
      <c r="B525" s="144" t="s">
        <v>927</v>
      </c>
      <c r="C525" s="204">
        <v>82015000</v>
      </c>
      <c r="D525" s="144" t="s">
        <v>930</v>
      </c>
      <c r="E525" s="144" t="s">
        <v>929</v>
      </c>
      <c r="F525" s="185">
        <f>+'[1]Link Out Monthly BY'!$R506</f>
        <v>244370</v>
      </c>
    </row>
    <row r="526" spans="1:8" x14ac:dyDescent="0.3">
      <c r="A526" s="144" t="s">
        <v>926</v>
      </c>
      <c r="B526" s="144" t="s">
        <v>927</v>
      </c>
      <c r="C526" s="204">
        <v>82016000</v>
      </c>
      <c r="D526" s="144" t="s">
        <v>931</v>
      </c>
      <c r="E526" s="144" t="s">
        <v>929</v>
      </c>
      <c r="F526" s="185">
        <f>+'[1]Link Out Monthly BY'!$R507</f>
        <v>244370</v>
      </c>
    </row>
    <row r="527" spans="1:8" x14ac:dyDescent="0.3">
      <c r="A527" s="144" t="s">
        <v>926</v>
      </c>
      <c r="B527" s="144" t="s">
        <v>927</v>
      </c>
      <c r="C527" s="204">
        <v>82020000</v>
      </c>
      <c r="D527" s="144" t="s">
        <v>932</v>
      </c>
      <c r="E527" s="144" t="s">
        <v>929</v>
      </c>
      <c r="F527" s="185">
        <f>+'[1]Link Out Monthly BY'!$R508</f>
        <v>0</v>
      </c>
    </row>
    <row r="528" spans="1:8" x14ac:dyDescent="0.3">
      <c r="A528" s="69" t="s">
        <v>933</v>
      </c>
      <c r="B528" s="69">
        <v>0</v>
      </c>
      <c r="C528" s="197">
        <v>0</v>
      </c>
      <c r="D528" s="69">
        <v>0</v>
      </c>
      <c r="E528" s="69">
        <v>0</v>
      </c>
      <c r="F528" s="213">
        <f>+'[1]Link Out Monthly BY'!$R$509</f>
        <v>0</v>
      </c>
    </row>
    <row r="529" spans="1:11" x14ac:dyDescent="0.3">
      <c r="A529" s="144" t="s">
        <v>934</v>
      </c>
      <c r="B529" s="144" t="s">
        <v>935</v>
      </c>
      <c r="C529" s="204">
        <v>86021500</v>
      </c>
      <c r="D529" s="144" t="s">
        <v>936</v>
      </c>
      <c r="E529" s="144" t="s">
        <v>937</v>
      </c>
      <c r="F529" s="185">
        <f>+'[1]Link Out Monthly BY'!$R$510</f>
        <v>-312965</v>
      </c>
    </row>
    <row r="530" spans="1:11" x14ac:dyDescent="0.3">
      <c r="A530" s="69" t="s">
        <v>938</v>
      </c>
      <c r="B530" s="69">
        <v>0</v>
      </c>
      <c r="C530" s="197">
        <v>0</v>
      </c>
      <c r="D530" s="69">
        <v>0</v>
      </c>
      <c r="E530" s="69">
        <v>0</v>
      </c>
      <c r="F530" s="213">
        <f>+'[1]Link Out Monthly BY'!$R$511</f>
        <v>-312965</v>
      </c>
    </row>
    <row r="531" spans="1:11" x14ac:dyDescent="0.3">
      <c r="A531" s="69" t="s">
        <v>939</v>
      </c>
      <c r="B531" s="69">
        <v>0</v>
      </c>
      <c r="C531" s="197">
        <v>0</v>
      </c>
      <c r="D531" s="69">
        <v>0</v>
      </c>
      <c r="E531" s="69">
        <v>0</v>
      </c>
      <c r="F531" s="213">
        <f>+'[1]Link Out Monthly BY'!$R$512</f>
        <v>8046</v>
      </c>
    </row>
    <row r="532" spans="1:11" x14ac:dyDescent="0.3">
      <c r="A532" s="69" t="s">
        <v>151</v>
      </c>
      <c r="B532" s="69"/>
      <c r="C532" s="197"/>
      <c r="D532" s="69"/>
      <c r="E532" s="69"/>
      <c r="F532" s="69"/>
    </row>
    <row r="533" spans="1:11" x14ac:dyDescent="0.3">
      <c r="A533" s="69"/>
      <c r="B533" s="69"/>
      <c r="C533" s="197"/>
      <c r="D533" s="69"/>
      <c r="E533" s="69"/>
      <c r="F533" s="69"/>
    </row>
    <row r="534" spans="1:11" x14ac:dyDescent="0.3">
      <c r="A534" s="69"/>
      <c r="B534" s="154"/>
      <c r="C534" s="203"/>
      <c r="D534" s="154"/>
      <c r="E534" s="154"/>
      <c r="F534" s="69"/>
    </row>
    <row r="535" spans="1:11" x14ac:dyDescent="0.3">
      <c r="A535" s="69"/>
      <c r="B535" s="69"/>
      <c r="C535" s="197"/>
      <c r="D535" s="69"/>
      <c r="E535" s="69"/>
      <c r="F535" s="69"/>
    </row>
    <row r="536" spans="1:11" x14ac:dyDescent="0.3">
      <c r="A536" s="69"/>
      <c r="B536" s="69"/>
      <c r="C536" s="197"/>
      <c r="D536" s="69"/>
      <c r="E536" s="69"/>
      <c r="F536" s="69"/>
    </row>
    <row r="537" spans="1:11" x14ac:dyDescent="0.3">
      <c r="A537" s="469"/>
      <c r="B537" s="44"/>
      <c r="C537" s="470"/>
      <c r="D537" s="41"/>
      <c r="E537" s="41"/>
      <c r="F537" s="41"/>
      <c r="G537" s="41"/>
      <c r="H537" s="471"/>
      <c r="I537" s="34"/>
      <c r="K537" s="34"/>
    </row>
    <row r="538" spans="1:11" x14ac:dyDescent="0.3">
      <c r="A538" s="469"/>
      <c r="B538" s="469"/>
      <c r="C538" s="472"/>
      <c r="D538" s="469"/>
      <c r="E538" s="469"/>
      <c r="F538" s="469"/>
      <c r="G538" s="116"/>
      <c r="H538" s="116"/>
      <c r="I538" s="34"/>
      <c r="K538" s="34"/>
    </row>
    <row r="539" spans="1:11" x14ac:dyDescent="0.3">
      <c r="A539" s="469"/>
      <c r="B539" s="469"/>
      <c r="C539" s="472"/>
      <c r="D539" s="469"/>
      <c r="E539" s="469"/>
      <c r="F539" s="469"/>
      <c r="G539" s="116"/>
      <c r="H539" s="116"/>
      <c r="I539" s="34"/>
      <c r="K539" s="34"/>
    </row>
    <row r="540" spans="1:11" x14ac:dyDescent="0.3">
      <c r="A540" s="317"/>
      <c r="B540" s="317"/>
      <c r="C540" s="473"/>
      <c r="D540" s="473"/>
      <c r="E540" s="473"/>
      <c r="F540" s="473"/>
      <c r="G540" s="473"/>
      <c r="H540" s="116"/>
      <c r="I540" s="34"/>
      <c r="K540" s="34"/>
    </row>
    <row r="541" spans="1:11" x14ac:dyDescent="0.3">
      <c r="A541" s="317"/>
      <c r="B541" s="317"/>
      <c r="C541" s="473"/>
      <c r="D541" s="473"/>
      <c r="E541" s="473"/>
      <c r="F541" s="473"/>
      <c r="G541" s="473"/>
      <c r="H541" s="116"/>
      <c r="I541" s="34"/>
      <c r="K541" s="34"/>
    </row>
    <row r="542" spans="1:11" x14ac:dyDescent="0.3">
      <c r="A542" s="317"/>
      <c r="B542" s="317"/>
      <c r="C542" s="473"/>
      <c r="D542" s="473"/>
      <c r="E542" s="473"/>
      <c r="F542" s="473"/>
      <c r="G542" s="473"/>
      <c r="H542" s="116"/>
      <c r="I542" s="34"/>
      <c r="K542" s="34"/>
    </row>
    <row r="543" spans="1:11" x14ac:dyDescent="0.3">
      <c r="A543" s="317"/>
      <c r="B543" s="317"/>
      <c r="C543" s="473"/>
      <c r="D543" s="473"/>
      <c r="E543" s="473"/>
      <c r="F543" s="473"/>
      <c r="G543" s="473"/>
      <c r="H543" s="116"/>
      <c r="I543" s="34"/>
      <c r="K543" s="34"/>
    </row>
    <row r="544" spans="1:11" x14ac:dyDescent="0.3">
      <c r="A544" s="317"/>
      <c r="B544" s="317"/>
      <c r="C544" s="473"/>
      <c r="D544" s="473"/>
      <c r="E544" s="473"/>
      <c r="F544" s="473"/>
      <c r="G544" s="473"/>
      <c r="H544" s="116"/>
      <c r="I544" s="34"/>
      <c r="K544" s="34"/>
    </row>
    <row r="545" spans="1:11" x14ac:dyDescent="0.3">
      <c r="A545" s="317"/>
      <c r="B545" s="212"/>
      <c r="C545" s="473"/>
      <c r="D545" s="473"/>
      <c r="E545" s="473"/>
      <c r="F545" s="473"/>
      <c r="G545" s="473"/>
      <c r="H545" s="116"/>
      <c r="I545" s="34"/>
      <c r="K545" s="34"/>
    </row>
    <row r="546" spans="1:11" x14ac:dyDescent="0.3">
      <c r="A546" s="317"/>
      <c r="B546" s="212"/>
      <c r="C546" s="473"/>
      <c r="D546" s="473"/>
      <c r="E546" s="473"/>
      <c r="F546" s="473"/>
      <c r="G546" s="473"/>
      <c r="H546" s="116"/>
      <c r="I546" s="34"/>
      <c r="K546" s="34"/>
    </row>
    <row r="547" spans="1:11" x14ac:dyDescent="0.3">
      <c r="A547" s="317"/>
      <c r="B547" s="212"/>
      <c r="C547" s="473"/>
      <c r="D547" s="473"/>
      <c r="E547" s="473"/>
      <c r="F547" s="473"/>
      <c r="G547" s="473"/>
      <c r="H547" s="116"/>
      <c r="I547" s="34"/>
      <c r="K547" s="34"/>
    </row>
    <row r="548" spans="1:11" x14ac:dyDescent="0.3">
      <c r="A548" s="317"/>
      <c r="B548" s="212"/>
      <c r="C548" s="473"/>
      <c r="D548" s="473"/>
      <c r="E548" s="473"/>
      <c r="F548" s="473"/>
      <c r="G548" s="473"/>
      <c r="H548" s="116"/>
      <c r="I548" s="34"/>
      <c r="K548" s="34"/>
    </row>
    <row r="549" spans="1:11" x14ac:dyDescent="0.3">
      <c r="A549" s="317"/>
      <c r="B549" s="212"/>
      <c r="C549" s="473"/>
      <c r="D549" s="473"/>
      <c r="E549" s="473"/>
      <c r="F549" s="473"/>
      <c r="G549" s="473"/>
      <c r="H549" s="116"/>
      <c r="I549" s="34"/>
      <c r="K549" s="34"/>
    </row>
    <row r="550" spans="1:11" x14ac:dyDescent="0.3">
      <c r="A550" s="317"/>
      <c r="B550" s="212"/>
      <c r="C550" s="474"/>
      <c r="D550" s="474"/>
      <c r="E550" s="474"/>
      <c r="F550" s="474"/>
      <c r="G550" s="474"/>
      <c r="H550" s="116"/>
      <c r="I550" s="34"/>
      <c r="K550" s="34"/>
    </row>
    <row r="551" spans="1:11" x14ac:dyDescent="0.3">
      <c r="A551" s="317"/>
      <c r="B551" s="212"/>
      <c r="C551" s="474"/>
      <c r="D551" s="474"/>
      <c r="E551" s="474"/>
      <c r="F551" s="474"/>
      <c r="G551" s="474"/>
      <c r="H551" s="116"/>
      <c r="I551" s="34"/>
      <c r="K551" s="34"/>
    </row>
    <row r="552" spans="1:11" x14ac:dyDescent="0.3">
      <c r="A552" s="317"/>
      <c r="B552" s="212"/>
      <c r="C552" s="474"/>
      <c r="D552" s="474"/>
      <c r="E552" s="474"/>
      <c r="F552" s="474"/>
      <c r="G552" s="474"/>
      <c r="H552" s="116"/>
      <c r="I552" s="34"/>
      <c r="K552" s="34"/>
    </row>
    <row r="553" spans="1:11" x14ac:dyDescent="0.3">
      <c r="A553" s="317"/>
      <c r="B553" s="212"/>
      <c r="C553" s="473"/>
      <c r="D553" s="473"/>
      <c r="E553" s="473"/>
      <c r="F553" s="473"/>
      <c r="G553" s="473"/>
      <c r="H553" s="116"/>
      <c r="I553" s="34"/>
      <c r="K553" s="34"/>
    </row>
    <row r="554" spans="1:11" x14ac:dyDescent="0.3">
      <c r="A554" s="317"/>
      <c r="B554" s="212"/>
      <c r="C554" s="473"/>
      <c r="D554" s="473"/>
      <c r="E554" s="473"/>
      <c r="F554" s="473"/>
      <c r="G554" s="473"/>
      <c r="H554" s="116"/>
      <c r="I554" s="34"/>
      <c r="K554" s="34"/>
    </row>
    <row r="555" spans="1:11" x14ac:dyDescent="0.3">
      <c r="A555" s="317"/>
      <c r="B555" s="212"/>
      <c r="C555" s="473"/>
      <c r="D555" s="473"/>
      <c r="E555" s="473"/>
      <c r="F555" s="473"/>
      <c r="G555" s="473"/>
      <c r="H555" s="116"/>
      <c r="I555" s="34"/>
      <c r="K555" s="34"/>
    </row>
    <row r="556" spans="1:11" x14ac:dyDescent="0.3">
      <c r="A556" s="317"/>
      <c r="B556" s="212"/>
      <c r="C556" s="473"/>
      <c r="D556" s="473"/>
      <c r="E556" s="473"/>
      <c r="F556" s="473"/>
      <c r="G556" s="473"/>
      <c r="H556" s="116"/>
      <c r="I556" s="34"/>
      <c r="K556" s="34"/>
    </row>
    <row r="557" spans="1:11" x14ac:dyDescent="0.3">
      <c r="A557" s="317"/>
      <c r="B557" s="212"/>
      <c r="C557" s="473"/>
      <c r="D557" s="473"/>
      <c r="E557" s="473"/>
      <c r="F557" s="473"/>
      <c r="G557" s="473"/>
      <c r="H557" s="116"/>
      <c r="I557" s="34"/>
      <c r="K557" s="34"/>
    </row>
    <row r="558" spans="1:11" x14ac:dyDescent="0.3">
      <c r="A558" s="317"/>
      <c r="B558" s="212"/>
      <c r="C558" s="473"/>
      <c r="D558" s="473"/>
      <c r="E558" s="473"/>
      <c r="F558" s="473"/>
      <c r="G558" s="473"/>
      <c r="H558" s="116"/>
      <c r="I558" s="34"/>
      <c r="K558" s="34"/>
    </row>
    <row r="559" spans="1:11" x14ac:dyDescent="0.3">
      <c r="A559" s="317"/>
      <c r="B559" s="212"/>
      <c r="C559" s="473"/>
      <c r="D559" s="473"/>
      <c r="E559" s="473"/>
      <c r="F559" s="473"/>
      <c r="G559" s="473"/>
      <c r="H559" s="116"/>
      <c r="I559" s="34"/>
      <c r="K559" s="34"/>
    </row>
    <row r="560" spans="1:11" x14ac:dyDescent="0.3">
      <c r="A560" s="317"/>
      <c r="B560" s="212"/>
      <c r="C560" s="473"/>
      <c r="D560" s="473"/>
      <c r="E560" s="473"/>
      <c r="F560" s="473"/>
      <c r="G560" s="473"/>
      <c r="H560" s="116"/>
      <c r="I560" s="34"/>
      <c r="K560" s="34"/>
    </row>
    <row r="561" spans="1:11" x14ac:dyDescent="0.3">
      <c r="A561" s="317"/>
      <c r="B561" s="212"/>
      <c r="C561" s="473"/>
      <c r="D561" s="473"/>
      <c r="E561" s="473"/>
      <c r="F561" s="473"/>
      <c r="G561" s="473"/>
      <c r="H561" s="116"/>
      <c r="I561" s="34"/>
      <c r="K561" s="34"/>
    </row>
    <row r="562" spans="1:11" x14ac:dyDescent="0.3">
      <c r="A562" s="317"/>
      <c r="B562" s="212"/>
      <c r="C562" s="473"/>
      <c r="D562" s="473"/>
      <c r="E562" s="473"/>
      <c r="F562" s="473"/>
      <c r="G562" s="473"/>
      <c r="H562" s="116"/>
      <c r="I562" s="34"/>
      <c r="K562" s="34"/>
    </row>
    <row r="563" spans="1:11" x14ac:dyDescent="0.3">
      <c r="A563" s="317"/>
      <c r="B563" s="212"/>
      <c r="C563" s="473"/>
      <c r="D563" s="473"/>
      <c r="E563" s="473"/>
      <c r="F563" s="473"/>
      <c r="G563" s="473"/>
      <c r="H563" s="116"/>
      <c r="I563" s="34"/>
      <c r="K563" s="34"/>
    </row>
    <row r="564" spans="1:11" x14ac:dyDescent="0.3">
      <c r="A564" s="317"/>
      <c r="B564" s="212"/>
      <c r="C564" s="473"/>
      <c r="D564" s="473"/>
      <c r="E564" s="473"/>
      <c r="F564" s="473"/>
      <c r="G564" s="473"/>
      <c r="H564" s="116"/>
      <c r="I564" s="34"/>
      <c r="K564" s="34"/>
    </row>
    <row r="565" spans="1:11" x14ac:dyDescent="0.3">
      <c r="A565" s="317"/>
      <c r="B565" s="212"/>
      <c r="C565" s="473"/>
      <c r="D565" s="473"/>
      <c r="E565" s="473"/>
      <c r="F565" s="473"/>
      <c r="G565" s="473"/>
      <c r="H565" s="116"/>
      <c r="I565" s="34"/>
      <c r="K565" s="34"/>
    </row>
    <row r="566" spans="1:11" x14ac:dyDescent="0.3">
      <c r="A566" s="317"/>
      <c r="B566" s="212"/>
      <c r="C566" s="473"/>
      <c r="D566" s="473"/>
      <c r="E566" s="473"/>
      <c r="F566" s="473"/>
      <c r="G566" s="473"/>
      <c r="H566" s="116"/>
      <c r="I566" s="34"/>
      <c r="K566" s="34"/>
    </row>
    <row r="567" spans="1:11" x14ac:dyDescent="0.3">
      <c r="A567" s="317"/>
      <c r="B567" s="212"/>
      <c r="C567" s="473"/>
      <c r="D567" s="473"/>
      <c r="E567" s="473"/>
      <c r="F567" s="473"/>
      <c r="G567" s="473"/>
      <c r="H567" s="116"/>
      <c r="I567" s="34"/>
      <c r="K567" s="34"/>
    </row>
    <row r="568" spans="1:11" x14ac:dyDescent="0.3">
      <c r="A568" s="469"/>
      <c r="B568" s="58"/>
      <c r="C568" s="475"/>
      <c r="D568" s="58"/>
      <c r="E568" s="58"/>
      <c r="F568" s="116"/>
      <c r="G568" s="116"/>
      <c r="H568" s="116"/>
      <c r="I568" s="34"/>
      <c r="K568" s="34"/>
    </row>
    <row r="569" spans="1:11" x14ac:dyDescent="0.3">
      <c r="A569" s="469"/>
      <c r="B569" s="58"/>
      <c r="C569" s="475"/>
      <c r="D569" s="58"/>
      <c r="E569" s="58"/>
      <c r="F569" s="116"/>
      <c r="G569" s="116"/>
      <c r="H569" s="116"/>
      <c r="I569" s="34"/>
      <c r="K569" s="34"/>
    </row>
    <row r="570" spans="1:11" x14ac:dyDescent="0.3">
      <c r="A570" s="469"/>
      <c r="B570" s="58"/>
      <c r="C570" s="475"/>
      <c r="D570" s="58"/>
      <c r="E570" s="58"/>
      <c r="F570" s="116"/>
      <c r="G570" s="116"/>
      <c r="H570" s="116"/>
      <c r="I570" s="34"/>
      <c r="K570" s="34"/>
    </row>
    <row r="571" spans="1:11" x14ac:dyDescent="0.3">
      <c r="A571" s="469"/>
      <c r="B571" s="58"/>
      <c r="C571" s="475"/>
      <c r="D571" s="58"/>
      <c r="E571" s="58"/>
      <c r="F571" s="116"/>
      <c r="G571" s="116"/>
      <c r="H571" s="116"/>
      <c r="I571" s="34"/>
      <c r="K571" s="34"/>
    </row>
    <row r="572" spans="1:11" x14ac:dyDescent="0.3">
      <c r="A572" s="469"/>
      <c r="B572" s="58"/>
      <c r="C572" s="475"/>
      <c r="D572" s="58"/>
      <c r="E572" s="58"/>
      <c r="F572" s="116"/>
      <c r="G572" s="116"/>
      <c r="H572" s="116"/>
      <c r="I572" s="34"/>
      <c r="K572" s="34"/>
    </row>
    <row r="573" spans="1:11" x14ac:dyDescent="0.3">
      <c r="A573" s="469"/>
      <c r="B573" s="58"/>
      <c r="C573" s="475"/>
      <c r="D573" s="58"/>
      <c r="E573" s="58"/>
      <c r="F573" s="116"/>
      <c r="G573" s="116"/>
      <c r="H573" s="116"/>
      <c r="I573" s="34"/>
      <c r="K573" s="34"/>
    </row>
    <row r="574" spans="1:11" x14ac:dyDescent="0.3">
      <c r="A574" s="64"/>
      <c r="B574" s="58"/>
      <c r="C574" s="475"/>
      <c r="D574" s="58"/>
      <c r="E574" s="58"/>
      <c r="F574" s="116"/>
      <c r="G574" s="116"/>
      <c r="H574" s="116"/>
      <c r="I574" s="34"/>
      <c r="K574" s="34"/>
    </row>
    <row r="575" spans="1:11" x14ac:dyDescent="0.3">
      <c r="A575" s="64"/>
      <c r="B575" s="58"/>
      <c r="C575" s="475"/>
      <c r="D575" s="58"/>
      <c r="E575" s="58"/>
      <c r="F575" s="116"/>
      <c r="G575" s="116"/>
      <c r="H575" s="116"/>
      <c r="I575" s="34"/>
      <c r="K575" s="34"/>
    </row>
    <row r="576" spans="1:11" x14ac:dyDescent="0.3">
      <c r="A576" s="64"/>
      <c r="B576" s="58"/>
      <c r="C576" s="475"/>
      <c r="D576" s="58"/>
      <c r="E576" s="58"/>
      <c r="F576" s="116"/>
      <c r="G576" s="116"/>
      <c r="H576" s="116"/>
      <c r="I576" s="34"/>
      <c r="K576" s="34"/>
    </row>
    <row r="577" spans="1:11" x14ac:dyDescent="0.3">
      <c r="A577" s="64"/>
      <c r="B577" s="58"/>
      <c r="C577" s="475"/>
      <c r="D577" s="58"/>
      <c r="E577" s="58"/>
      <c r="F577" s="116"/>
      <c r="G577" s="116"/>
      <c r="H577" s="116"/>
      <c r="I577" s="34"/>
      <c r="K577" s="34"/>
    </row>
    <row r="578" spans="1:11" x14ac:dyDescent="0.3">
      <c r="A578" s="64"/>
      <c r="B578" s="58"/>
      <c r="C578" s="475"/>
      <c r="D578" s="58"/>
      <c r="E578" s="58"/>
      <c r="F578" s="116"/>
      <c r="G578" s="116"/>
      <c r="H578" s="116"/>
      <c r="I578" s="34"/>
      <c r="K578" s="34"/>
    </row>
    <row r="579" spans="1:11" x14ac:dyDescent="0.3">
      <c r="A579" s="144"/>
      <c r="B579" s="54"/>
      <c r="C579" s="205"/>
      <c r="D579" s="54"/>
      <c r="E579" s="54"/>
    </row>
    <row r="580" spans="1:11" x14ac:dyDescent="0.3">
      <c r="A580" s="144"/>
      <c r="B580" s="54"/>
      <c r="C580" s="205"/>
      <c r="D580" s="54"/>
      <c r="E580" s="54"/>
    </row>
    <row r="581" spans="1:11" x14ac:dyDescent="0.3">
      <c r="A581" s="144"/>
      <c r="B581" s="54"/>
      <c r="C581" s="205"/>
      <c r="D581" s="54"/>
      <c r="E581" s="54"/>
    </row>
    <row r="582" spans="1:11" x14ac:dyDescent="0.3">
      <c r="A582" s="144"/>
      <c r="B582" s="54"/>
      <c r="C582" s="205"/>
      <c r="D582" s="54"/>
      <c r="E582" s="54"/>
    </row>
    <row r="583" spans="1:11" x14ac:dyDescent="0.3">
      <c r="A583" s="144"/>
      <c r="B583" s="54"/>
      <c r="C583" s="205"/>
      <c r="D583" s="54"/>
      <c r="E583" s="54"/>
    </row>
    <row r="584" spans="1:11" x14ac:dyDescent="0.3">
      <c r="A584" s="144"/>
      <c r="B584" s="54"/>
      <c r="C584" s="205"/>
      <c r="D584" s="54"/>
      <c r="E584" s="54"/>
    </row>
    <row r="585" spans="1:11" x14ac:dyDescent="0.3">
      <c r="A585" s="144"/>
      <c r="B585" s="54"/>
      <c r="C585" s="205"/>
      <c r="D585" s="54"/>
      <c r="E585" s="54"/>
    </row>
    <row r="586" spans="1:11" x14ac:dyDescent="0.3">
      <c r="A586" s="144"/>
      <c r="B586" s="54"/>
      <c r="C586" s="205"/>
      <c r="D586" s="54"/>
      <c r="E586" s="54"/>
    </row>
    <row r="587" spans="1:11" x14ac:dyDescent="0.3">
      <c r="A587" s="144"/>
      <c r="B587" s="54"/>
      <c r="C587" s="205"/>
      <c r="D587" s="54"/>
      <c r="E587" s="54"/>
    </row>
    <row r="588" spans="1:11" x14ac:dyDescent="0.3">
      <c r="A588" s="144"/>
      <c r="B588" s="54"/>
      <c r="C588" s="205"/>
      <c r="D588" s="54"/>
      <c r="E588" s="54"/>
    </row>
    <row r="589" spans="1:11" x14ac:dyDescent="0.3">
      <c r="A589" s="144"/>
      <c r="B589" s="54"/>
      <c r="C589" s="205"/>
      <c r="D589" s="54"/>
      <c r="E589" s="54"/>
    </row>
    <row r="590" spans="1:11" x14ac:dyDescent="0.3">
      <c r="A590" s="144"/>
      <c r="B590" s="54"/>
      <c r="C590" s="205"/>
      <c r="D590" s="54"/>
      <c r="E590" s="54"/>
    </row>
    <row r="591" spans="1:11" x14ac:dyDescent="0.3">
      <c r="A591" s="144"/>
      <c r="B591" s="54"/>
      <c r="C591" s="205"/>
      <c r="D591" s="54"/>
      <c r="E591" s="54"/>
    </row>
    <row r="592" spans="1:11" x14ac:dyDescent="0.3">
      <c r="A592" s="144"/>
      <c r="B592" s="54"/>
      <c r="C592" s="205"/>
      <c r="D592" s="54"/>
      <c r="E592" s="54"/>
    </row>
    <row r="593" spans="1:5" x14ac:dyDescent="0.3">
      <c r="A593" s="144"/>
      <c r="B593" s="54"/>
      <c r="C593" s="205"/>
      <c r="D593" s="54"/>
      <c r="E593" s="54"/>
    </row>
    <row r="594" spans="1:5" x14ac:dyDescent="0.3">
      <c r="A594" s="144"/>
      <c r="B594" s="54"/>
      <c r="C594" s="205"/>
      <c r="D594" s="54"/>
      <c r="E594" s="54"/>
    </row>
    <row r="595" spans="1:5" x14ac:dyDescent="0.3">
      <c r="A595" s="144"/>
      <c r="B595" s="54"/>
      <c r="C595" s="205"/>
      <c r="D595" s="54"/>
      <c r="E595" s="54"/>
    </row>
    <row r="596" spans="1:5" x14ac:dyDescent="0.3">
      <c r="A596" s="144"/>
      <c r="B596" s="54"/>
      <c r="C596" s="205"/>
      <c r="D596" s="54"/>
      <c r="E596" s="54"/>
    </row>
    <row r="597" spans="1:5" x14ac:dyDescent="0.3">
      <c r="A597" s="144"/>
      <c r="B597" s="54"/>
      <c r="C597" s="205"/>
      <c r="D597" s="54"/>
      <c r="E597" s="54"/>
    </row>
    <row r="598" spans="1:5" x14ac:dyDescent="0.3">
      <c r="A598" s="144"/>
      <c r="B598" s="54"/>
      <c r="C598" s="205"/>
      <c r="D598" s="54"/>
      <c r="E598" s="54"/>
    </row>
    <row r="599" spans="1:5" x14ac:dyDescent="0.3">
      <c r="A599" s="144"/>
      <c r="B599" s="54"/>
      <c r="C599" s="205"/>
      <c r="D599" s="54"/>
      <c r="E599" s="54"/>
    </row>
    <row r="600" spans="1:5" x14ac:dyDescent="0.3">
      <c r="A600" s="144"/>
      <c r="B600" s="54"/>
      <c r="C600" s="205"/>
      <c r="D600" s="54"/>
      <c r="E600" s="54"/>
    </row>
    <row r="601" spans="1:5" x14ac:dyDescent="0.3">
      <c r="A601" s="144"/>
      <c r="B601" s="54"/>
      <c r="C601" s="205"/>
      <c r="D601" s="54"/>
      <c r="E601" s="54"/>
    </row>
    <row r="602" spans="1:5" x14ac:dyDescent="0.3">
      <c r="A602" s="144"/>
      <c r="B602" s="54"/>
      <c r="C602" s="205"/>
      <c r="D602" s="54"/>
      <c r="E602" s="54"/>
    </row>
    <row r="603" spans="1:5" x14ac:dyDescent="0.3">
      <c r="A603" s="144"/>
      <c r="B603" s="54"/>
      <c r="C603" s="205"/>
      <c r="D603" s="54"/>
      <c r="E603" s="54"/>
    </row>
    <row r="604" spans="1:5" x14ac:dyDescent="0.3">
      <c r="A604" s="144"/>
      <c r="B604" s="54"/>
      <c r="C604" s="205"/>
      <c r="D604" s="54"/>
      <c r="E604" s="54"/>
    </row>
    <row r="605" spans="1:5" x14ac:dyDescent="0.3">
      <c r="A605" s="144"/>
      <c r="B605" s="54"/>
      <c r="C605" s="205"/>
      <c r="D605" s="54"/>
      <c r="E605" s="54"/>
    </row>
  </sheetData>
  <sortState ref="I459">
    <sortCondition ref="I459"/>
  </sortState>
  <customSheetViews>
    <customSheetView guid="{AE1B1716-57F4-4705-A4F2-7A8CD44D74C3}" scale="70" showPageBreaks="1" topLeftCell="C11">
      <selection activeCell="M18" sqref="M18"/>
      <pageMargins left="0.7" right="0.7" top="0.75" bottom="0.75" header="0.3" footer="0.3"/>
      <pageSetup orientation="portrait" r:id="rId1"/>
    </customSheetView>
    <customSheetView guid="{C98D41B4-6B7D-46F8-862F-B1C92554BE39}" scale="70" topLeftCell="A22">
      <selection activeCell="T60" sqref="T60"/>
      <pageMargins left="0.7" right="0.7" top="0.75" bottom="0.75" header="0.3" footer="0.3"/>
      <pageSetup orientation="portrait" r:id="rId2"/>
    </customSheetView>
    <customSheetView guid="{E163314F-53A2-4A2F-A9CF-3F94F0129118}" scale="70" topLeftCell="C12">
      <selection activeCell="K48" sqref="K48"/>
      <pageMargins left="0.7" right="0.7" top="0.75" bottom="0.75" header="0.3" footer="0.3"/>
      <pageSetup orientation="portrait" r:id="rId3"/>
    </customSheetView>
    <customSheetView guid="{CEC57B47-E6EC-4FDA-BCFD-6AC6A66DD178}" scale="70" topLeftCell="C1">
      <selection activeCell="M18" sqref="M18"/>
      <pageMargins left="0.7" right="0.7" top="0.75" bottom="0.75" header="0.3" footer="0.3"/>
      <pageSetup orientation="portrait" r:id="rId4"/>
    </customSheetView>
    <customSheetView guid="{F5B97444-16EA-4AA7-9A70-95BB0AFD8284}" scale="70" topLeftCell="C1">
      <selection activeCell="M35" sqref="M35"/>
      <pageMargins left="0.7" right="0.7" top="0.75" bottom="0.75" header="0.3" footer="0.3"/>
      <pageSetup orientation="portrait" r:id="rId5"/>
    </customSheetView>
    <customSheetView guid="{2E9FC00E-19D3-4355-A260-417D9236B30F}" scale="70" topLeftCell="C36">
      <selection activeCell="I36" sqref="I36"/>
      <pageMargins left="0.7" right="0.7" top="0.75" bottom="0.75" header="0.3" footer="0.3"/>
      <pageSetup orientation="portrait" r:id="rId6"/>
    </customSheetView>
    <customSheetView guid="{F8C3F9F4-DBFA-417E-A63C-4DCF6CDDDD4D}" scale="70" topLeftCell="C13">
      <selection activeCell="E30" sqref="E30"/>
      <pageMargins left="0.7" right="0.7" top="0.75" bottom="0.75" header="0.3" footer="0.3"/>
      <pageSetup orientation="portrait" r:id="rId7"/>
    </customSheetView>
    <customSheetView guid="{D80F9502-1760-4B4D-BEE6-65B7268CEFF2}" scale="80">
      <pageMargins left="0.7" right="0.7" top="0.75" bottom="0.75" header="0.3" footer="0.3"/>
      <pageSetup orientation="portrait" r:id="rId8"/>
    </customSheetView>
  </customSheetViews>
  <pageMargins left="0.7" right="0.7" top="0.75" bottom="0.75" header="0.3" footer="0.3"/>
  <pageSetup orientation="portrait" r:id="rId9"/>
  <customProperties>
    <customPr name="_pios_id" r:id="rId10"/>
  </customProperties>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0"/>
  <sheetViews>
    <sheetView zoomScale="80" zoomScaleNormal="80" workbookViewId="0"/>
  </sheetViews>
  <sheetFormatPr defaultColWidth="8.88671875" defaultRowHeight="14.4" x14ac:dyDescent="0.3"/>
  <cols>
    <col min="1" max="1" width="40.88671875" style="96" bestFit="1" customWidth="1"/>
    <col min="2" max="2" width="15.5546875" style="96" bestFit="1" customWidth="1"/>
    <col min="3" max="3" width="13.88671875" style="96" bestFit="1" customWidth="1"/>
    <col min="4" max="4" width="15.5546875" style="96" bestFit="1" customWidth="1"/>
    <col min="5" max="5" width="22" style="96" customWidth="1"/>
    <col min="6" max="6" width="35.44140625" style="96" bestFit="1" customWidth="1"/>
    <col min="7" max="7" width="16.44140625" style="96" bestFit="1" customWidth="1"/>
    <col min="8" max="16384" width="8.88671875" style="96"/>
  </cols>
  <sheetData>
    <row r="1" spans="1:7" x14ac:dyDescent="0.3">
      <c r="A1" s="4" t="s">
        <v>74</v>
      </c>
      <c r="C1" s="96" t="str">
        <f ca="1">'Inc Statment - SCH C.1'!K2</f>
        <v>Exhibits\[KAWC 2018 Rate Case - Income Statement.xlsx]Inc Statment - SCH C.1</v>
      </c>
    </row>
    <row r="2" spans="1:7" x14ac:dyDescent="0.3">
      <c r="B2" s="102"/>
      <c r="C2" s="102"/>
      <c r="D2" s="102"/>
    </row>
    <row r="3" spans="1:7" x14ac:dyDescent="0.3">
      <c r="A3" s="13" t="s">
        <v>126</v>
      </c>
      <c r="B3" s="358" t="s">
        <v>37</v>
      </c>
      <c r="C3" s="102"/>
      <c r="D3" s="359" t="s">
        <v>75</v>
      </c>
      <c r="F3" s="13" t="s">
        <v>127</v>
      </c>
      <c r="G3" s="359" t="s">
        <v>75</v>
      </c>
    </row>
    <row r="4" spans="1:7" x14ac:dyDescent="0.3">
      <c r="B4" s="5" t="s">
        <v>61</v>
      </c>
      <c r="D4" s="5" t="s">
        <v>61</v>
      </c>
      <c r="G4" s="5" t="s">
        <v>61</v>
      </c>
    </row>
    <row r="5" spans="1:7" x14ac:dyDescent="0.3">
      <c r="A5" s="360" t="s">
        <v>52</v>
      </c>
    </row>
    <row r="6" spans="1:7" x14ac:dyDescent="0.3">
      <c r="A6" s="360"/>
    </row>
    <row r="7" spans="1:7" x14ac:dyDescent="0.3">
      <c r="A7" s="361" t="s">
        <v>53</v>
      </c>
      <c r="B7" s="362">
        <f>'Inc Statment - SCH C.1'!E20</f>
        <v>91907987</v>
      </c>
      <c r="D7" s="362">
        <f>'Inc Statment - SCH C.1'!G20</f>
        <v>88516166</v>
      </c>
      <c r="F7" s="4" t="s">
        <v>115</v>
      </c>
      <c r="G7" s="362">
        <f>'Inc Statment - SCH C.1'!G17+'Inc Statment - SCH C.1'!G18</f>
        <v>87964826</v>
      </c>
    </row>
    <row r="8" spans="1:7" x14ac:dyDescent="0.3">
      <c r="A8" s="363"/>
    </row>
    <row r="9" spans="1:7" x14ac:dyDescent="0.3">
      <c r="A9" s="360" t="s">
        <v>54</v>
      </c>
    </row>
    <row r="10" spans="1:7" x14ac:dyDescent="0.3">
      <c r="A10" s="364" t="s">
        <v>55</v>
      </c>
      <c r="B10" s="362">
        <f>'Inc Statment - SCH C.1'!E49</f>
        <v>34285634</v>
      </c>
      <c r="D10" s="362">
        <f>'Inc Statment - SCH C.1'!G49</f>
        <v>37805850.987251282</v>
      </c>
    </row>
    <row r="11" spans="1:7" x14ac:dyDescent="0.3">
      <c r="A11" s="364" t="s">
        <v>56</v>
      </c>
      <c r="B11" s="362">
        <f>'Inc Statment - SCH C.1'!E52</f>
        <v>16275109</v>
      </c>
      <c r="D11" s="362">
        <f>'Inc Statment - SCH C.1'!G52</f>
        <v>18383403.419117443</v>
      </c>
    </row>
    <row r="12" spans="1:7" x14ac:dyDescent="0.3">
      <c r="A12" s="364" t="s">
        <v>116</v>
      </c>
      <c r="B12" s="362">
        <f>'Inc Statment - SCH C.1'!E53</f>
        <v>8556</v>
      </c>
      <c r="D12" s="365">
        <f>'Inc Statment - SCH C.1'!G53</f>
        <v>24566.75499999999</v>
      </c>
    </row>
    <row r="13" spans="1:7" x14ac:dyDescent="0.3">
      <c r="A13" s="364" t="s">
        <v>96</v>
      </c>
      <c r="B13" s="362">
        <f>'Inc Statment - SCH C.1'!E54</f>
        <v>267920</v>
      </c>
      <c r="D13" s="365">
        <f>'Inc Statment - SCH C.1'!G54</f>
        <v>263437.74</v>
      </c>
    </row>
    <row r="14" spans="1:7" x14ac:dyDescent="0.3">
      <c r="A14" s="364" t="s">
        <v>57</v>
      </c>
      <c r="B14" s="362">
        <f>'Inc Statment - SCH C.1'!E57+'Inc Statment - SCH C.1'!E58</f>
        <v>990115.10333669779</v>
      </c>
      <c r="D14" s="365">
        <f>'Inc Statment - SCH C.1'!G57+'Inc Statment - SCH C.1'!G58</f>
        <v>499853.57424153085</v>
      </c>
    </row>
    <row r="15" spans="1:7" x14ac:dyDescent="0.3">
      <c r="A15" s="364" t="s">
        <v>58</v>
      </c>
      <c r="B15" s="362">
        <f>'Inc Statment - SCH C.1'!E60+'Inc Statment - SCH C.1'!E61</f>
        <v>4152972.6359339543</v>
      </c>
      <c r="D15" s="365">
        <f>'Inc Statment - SCH C.1'!G60+'Inc Statment - SCH C.1'!G61</f>
        <v>2203521.6676104907</v>
      </c>
    </row>
    <row r="16" spans="1:7" x14ac:dyDescent="0.3">
      <c r="A16" s="364" t="s">
        <v>113</v>
      </c>
      <c r="B16" s="362">
        <f>'Inc Statment - SCH C.1'!E62</f>
        <v>-78492</v>
      </c>
      <c r="D16" s="365">
        <f>'Inc Statment - SCH C.1'!G62</f>
        <v>-78492</v>
      </c>
    </row>
    <row r="17" spans="1:6" x14ac:dyDescent="0.3">
      <c r="A17" s="364" t="s">
        <v>110</v>
      </c>
      <c r="B17" s="366">
        <f>'Inc Statment - SCH C.1'!E63</f>
        <v>7362427</v>
      </c>
      <c r="C17" s="11" t="s">
        <v>114</v>
      </c>
      <c r="D17" s="367">
        <f>'Inc Statment - SCH C.1'!G63</f>
        <v>7822213</v>
      </c>
      <c r="E17" s="11" t="s">
        <v>114</v>
      </c>
    </row>
    <row r="18" spans="1:6" x14ac:dyDescent="0.3">
      <c r="A18" s="368" t="s">
        <v>59</v>
      </c>
      <c r="B18" s="3">
        <f>'Inc Statment - SCH C.1'!E66</f>
        <v>63264241.739270657</v>
      </c>
      <c r="C18" s="10">
        <f>SUM(B10:B17)-B18</f>
        <v>0</v>
      </c>
      <c r="D18" s="3">
        <f>'Inc Statment - SCH C.1'!G66</f>
        <v>66924355.143220738</v>
      </c>
      <c r="E18" s="10">
        <f>SUM(D10:D17)-D18</f>
        <v>0</v>
      </c>
    </row>
    <row r="19" spans="1:6" x14ac:dyDescent="0.3">
      <c r="A19" s="363"/>
    </row>
    <row r="20" spans="1:6" x14ac:dyDescent="0.3">
      <c r="A20" s="369" t="s">
        <v>60</v>
      </c>
      <c r="B20" s="362">
        <f>'Inc Statment - SCH C.1'!E68</f>
        <v>28643745.260729343</v>
      </c>
      <c r="D20" s="362">
        <f>'Inc Statment - SCH C.1'!G68</f>
        <v>21591810.856779262</v>
      </c>
    </row>
    <row r="21" spans="1:6" x14ac:dyDescent="0.3">
      <c r="A21" s="369"/>
      <c r="B21" s="362"/>
      <c r="D21" s="362"/>
    </row>
    <row r="23" spans="1:6" x14ac:dyDescent="0.3">
      <c r="A23" s="13" t="s">
        <v>128</v>
      </c>
      <c r="E23" s="13" t="s">
        <v>129</v>
      </c>
      <c r="F23" s="102"/>
    </row>
    <row r="24" spans="1:6" x14ac:dyDescent="0.3">
      <c r="A24" s="31"/>
      <c r="B24" s="357" t="s">
        <v>43</v>
      </c>
      <c r="C24" s="357" t="s">
        <v>1</v>
      </c>
    </row>
    <row r="25" spans="1:6" x14ac:dyDescent="0.3">
      <c r="A25" s="31"/>
      <c r="B25" s="357" t="s">
        <v>44</v>
      </c>
      <c r="C25" s="357" t="s">
        <v>42</v>
      </c>
      <c r="E25" s="12" t="s">
        <v>125</v>
      </c>
    </row>
    <row r="26" spans="1:6" x14ac:dyDescent="0.3">
      <c r="A26" s="47" t="s">
        <v>5</v>
      </c>
      <c r="B26" s="47" t="s">
        <v>7</v>
      </c>
      <c r="C26" s="47" t="s">
        <v>41</v>
      </c>
      <c r="E26" s="354" t="s">
        <v>7</v>
      </c>
    </row>
    <row r="27" spans="1:6" x14ac:dyDescent="0.3">
      <c r="A27" s="53"/>
    </row>
    <row r="28" spans="1:6" x14ac:dyDescent="0.3">
      <c r="A28" s="39" t="s">
        <v>8</v>
      </c>
    </row>
    <row r="29" spans="1:6" x14ac:dyDescent="0.3">
      <c r="A29" s="79" t="s">
        <v>20</v>
      </c>
      <c r="B29" s="370">
        <f>+'Inc Statment - SCH C.1'!F17</f>
        <v>-3905611</v>
      </c>
      <c r="C29" s="370">
        <f>+'Inc Statment - SCH C.1'!H17</f>
        <v>20001660.713539723</v>
      </c>
      <c r="E29" s="362">
        <f>'Inc Statment - SCH C.1'!G17</f>
        <v>85481611</v>
      </c>
    </row>
    <row r="30" spans="1:6" x14ac:dyDescent="0.3">
      <c r="A30" s="79" t="s">
        <v>21</v>
      </c>
      <c r="B30" s="371">
        <f>+'Inc Statment - SCH C.1'!F18</f>
        <v>-37550</v>
      </c>
      <c r="C30" s="371">
        <f>+'Inc Statment - SCH C.1'!H18</f>
        <v>0</v>
      </c>
      <c r="E30" s="362">
        <f>'Inc Statment - SCH C.1'!G18</f>
        <v>2483215</v>
      </c>
    </row>
    <row r="31" spans="1:6" ht="15" thickBot="1" x14ac:dyDescent="0.35">
      <c r="A31" s="69" t="s">
        <v>47</v>
      </c>
      <c r="B31" s="372">
        <f>+'Inc Statment - SCH C.1'!F20</f>
        <v>-3391821</v>
      </c>
      <c r="C31" s="372">
        <f>+'Inc Statment - SCH C.1'!H20</f>
        <v>20001660.713539723</v>
      </c>
      <c r="D31" s="108" t="s">
        <v>68</v>
      </c>
      <c r="E31" s="373">
        <f>'Inc Statment - SCH C.1'!G19</f>
        <v>551340</v>
      </c>
    </row>
    <row r="32" spans="1:6" ht="15" thickTop="1" x14ac:dyDescent="0.3">
      <c r="A32" s="30"/>
      <c r="B32" s="71"/>
      <c r="C32" s="71"/>
      <c r="E32" s="362">
        <f>'Inc Statment - SCH C.1'!G20</f>
        <v>88516166</v>
      </c>
    </row>
    <row r="33" spans="1:5" x14ac:dyDescent="0.3">
      <c r="A33" s="55" t="s">
        <v>9</v>
      </c>
      <c r="B33" s="75"/>
      <c r="C33" s="75"/>
      <c r="E33" s="362"/>
    </row>
    <row r="34" spans="1:5" x14ac:dyDescent="0.3">
      <c r="A34" s="39" t="s">
        <v>10</v>
      </c>
      <c r="B34" s="78"/>
      <c r="C34" s="78"/>
      <c r="E34" s="362"/>
    </row>
    <row r="35" spans="1:5" x14ac:dyDescent="0.3">
      <c r="A35" s="79" t="s">
        <v>11</v>
      </c>
      <c r="B35" s="374">
        <f>+'Inc Statment - SCH C.1'!F24</f>
        <v>-46741</v>
      </c>
      <c r="C35" s="374">
        <f>+'Inc Statment - SCH C.1'!H24</f>
        <v>0</v>
      </c>
      <c r="E35" s="362">
        <f>'Inc Statment - SCH C.1'!G24</f>
        <v>252496</v>
      </c>
    </row>
    <row r="36" spans="1:5" x14ac:dyDescent="0.3">
      <c r="A36" s="79" t="s">
        <v>22</v>
      </c>
      <c r="B36" s="375">
        <f>+'Inc Statment - SCH C.1'!F25</f>
        <v>334462</v>
      </c>
      <c r="C36" s="375">
        <f>+'Inc Statment - SCH C.1'!H25</f>
        <v>0</v>
      </c>
      <c r="E36" s="362">
        <f>'Inc Statment - SCH C.1'!G25</f>
        <v>4470869.9799161823</v>
      </c>
    </row>
    <row r="37" spans="1:5" x14ac:dyDescent="0.3">
      <c r="A37" s="60" t="s">
        <v>12</v>
      </c>
      <c r="B37" s="375">
        <f>+'Inc Statment - SCH C.1'!F26</f>
        <v>985429</v>
      </c>
      <c r="C37" s="375">
        <f>+'Inc Statment - SCH C.1'!H26</f>
        <v>0</v>
      </c>
      <c r="E37" s="362">
        <f>'Inc Statment - SCH C.1'!G26</f>
        <v>2887865.9872043957</v>
      </c>
    </row>
    <row r="38" spans="1:5" x14ac:dyDescent="0.3">
      <c r="A38" s="79" t="s">
        <v>13</v>
      </c>
      <c r="B38" s="375">
        <f>+'Inc Statment - SCH C.1'!F27</f>
        <v>-102573</v>
      </c>
      <c r="C38" s="375">
        <f>+'Inc Statment - SCH C.1'!H27</f>
        <v>0</v>
      </c>
      <c r="E38" s="362">
        <f>'Inc Statment - SCH C.1'!G27</f>
        <v>407483</v>
      </c>
    </row>
    <row r="39" spans="1:5" x14ac:dyDescent="0.3">
      <c r="A39" s="60" t="s">
        <v>23</v>
      </c>
      <c r="B39" s="375">
        <f>+'Inc Statment - SCH C.1'!F28</f>
        <v>618326</v>
      </c>
      <c r="C39" s="375">
        <f>+'Inc Statment - SCH C.1'!H28</f>
        <v>0</v>
      </c>
      <c r="E39" s="362">
        <f>'Inc Statment - SCH C.1'!G28</f>
        <v>7802450</v>
      </c>
    </row>
    <row r="40" spans="1:5" x14ac:dyDescent="0.3">
      <c r="A40" s="79" t="s">
        <v>24</v>
      </c>
      <c r="B40" s="375">
        <f>+'Inc Statment - SCH C.1'!F29</f>
        <v>-39642</v>
      </c>
      <c r="C40" s="375">
        <f>+'Inc Statment - SCH C.1'!H29</f>
        <v>0</v>
      </c>
      <c r="E40" s="362">
        <f>'Inc Statment - SCH C.1'!G29</f>
        <v>399519</v>
      </c>
    </row>
    <row r="41" spans="1:5" x14ac:dyDescent="0.3">
      <c r="A41" s="60" t="s">
        <v>15</v>
      </c>
      <c r="B41" s="375">
        <f>+'Inc Statment - SCH C.1'!F31</f>
        <v>304797</v>
      </c>
      <c r="C41" s="375">
        <f>+'Inc Statment - SCH C.1'!H31</f>
        <v>0</v>
      </c>
      <c r="E41" s="362">
        <f>'Inc Statment - SCH C.1'!G31</f>
        <v>1720314</v>
      </c>
    </row>
    <row r="42" spans="1:5" x14ac:dyDescent="0.3">
      <c r="A42" s="79" t="s">
        <v>25</v>
      </c>
      <c r="B42" s="375">
        <f>+'Inc Statment - SCH C.1'!F32</f>
        <v>70626</v>
      </c>
      <c r="C42" s="375">
        <f>+'Inc Statment - SCH C.1'!H32</f>
        <v>0</v>
      </c>
      <c r="E42" s="362">
        <f>'Inc Statment - SCH C.1'!G32</f>
        <v>648763</v>
      </c>
    </row>
    <row r="43" spans="1:5" x14ac:dyDescent="0.3">
      <c r="A43" s="79" t="s">
        <v>14</v>
      </c>
      <c r="B43" s="375">
        <f>+'Inc Statment - SCH C.1'!F33</f>
        <v>334123.9872512829</v>
      </c>
      <c r="C43" s="375">
        <f>+'Inc Statment - SCH C.1'!H33</f>
        <v>0</v>
      </c>
      <c r="E43" s="362">
        <f>'Inc Statment - SCH C.1'!G33</f>
        <v>9719017.9872512836</v>
      </c>
    </row>
    <row r="44" spans="1:5" x14ac:dyDescent="0.3">
      <c r="A44" s="79" t="s">
        <v>26</v>
      </c>
      <c r="B44" s="375">
        <f>+'Inc Statment - SCH C.1'!F34</f>
        <v>29923</v>
      </c>
      <c r="C44" s="375">
        <f>+'Inc Statment - SCH C.1'!H34</f>
        <v>0</v>
      </c>
      <c r="E44" s="362">
        <f>'Inc Statment - SCH C.1'!G34</f>
        <v>944448</v>
      </c>
    </row>
    <row r="45" spans="1:5" x14ac:dyDescent="0.3">
      <c r="A45" s="79" t="s">
        <v>27</v>
      </c>
      <c r="B45" s="375">
        <f>+'Inc Statment - SCH C.1'!F35</f>
        <v>15701</v>
      </c>
      <c r="C45" s="375">
        <f>+'Inc Statment - SCH C.1'!H35</f>
        <v>0</v>
      </c>
      <c r="E45" s="362">
        <f>'Inc Statment - SCH C.1'!G35</f>
        <v>708870</v>
      </c>
    </row>
    <row r="46" spans="1:5" x14ac:dyDescent="0.3">
      <c r="A46" s="79" t="s">
        <v>28</v>
      </c>
      <c r="B46" s="375">
        <f>+'Inc Statment - SCH C.1'!F36</f>
        <v>-1151</v>
      </c>
      <c r="C46" s="375">
        <f>+'Inc Statment - SCH C.1'!H36</f>
        <v>0</v>
      </c>
      <c r="E46" s="362">
        <f>'Inc Statment - SCH C.1'!G36</f>
        <v>249651</v>
      </c>
    </row>
    <row r="47" spans="1:5" x14ac:dyDescent="0.3">
      <c r="A47" s="60" t="s">
        <v>29</v>
      </c>
      <c r="B47" s="375">
        <f>+'Inc Statment - SCH C.1'!F37</f>
        <v>2952</v>
      </c>
      <c r="C47" s="375">
        <f>+'Inc Statment - SCH C.1'!H37</f>
        <v>0</v>
      </c>
      <c r="E47" s="362">
        <f>'Inc Statment - SCH C.1'!G37</f>
        <v>32148</v>
      </c>
    </row>
    <row r="48" spans="1:5" x14ac:dyDescent="0.3">
      <c r="A48" s="79" t="s">
        <v>266</v>
      </c>
      <c r="B48" s="375">
        <f>+'Inc Statment - SCH C.1'!F38</f>
        <v>61556</v>
      </c>
      <c r="C48" s="375">
        <f>+'Inc Statment - SCH C.1'!H38</f>
        <v>0</v>
      </c>
      <c r="E48" s="362">
        <f>'Inc Statment - SCH C.1'!G38</f>
        <v>346815</v>
      </c>
    </row>
    <row r="49" spans="1:5" x14ac:dyDescent="0.3">
      <c r="A49" s="60" t="s">
        <v>30</v>
      </c>
      <c r="B49" s="375">
        <f>+'Inc Statment - SCH C.1'!F39</f>
        <v>-7988</v>
      </c>
      <c r="C49" s="375">
        <f>+'Inc Statment - SCH C.1'!H39</f>
        <v>0</v>
      </c>
      <c r="E49" s="362">
        <f>'Inc Statment - SCH C.1'!G39</f>
        <v>0</v>
      </c>
    </row>
    <row r="50" spans="1:5" x14ac:dyDescent="0.3">
      <c r="A50" s="60" t="s">
        <v>31</v>
      </c>
      <c r="B50" s="375">
        <f>+'Inc Statment - SCH C.1'!F40</f>
        <v>72977</v>
      </c>
      <c r="C50" s="375">
        <f>+'Inc Statment - SCH C.1'!H40</f>
        <v>0</v>
      </c>
      <c r="E50" s="362">
        <f>'Inc Statment - SCH C.1'!G40</f>
        <v>199691</v>
      </c>
    </row>
    <row r="51" spans="1:5" x14ac:dyDescent="0.3">
      <c r="A51" s="60" t="s">
        <v>32</v>
      </c>
      <c r="B51" s="375">
        <f>+'Inc Statment - SCH C.1'!F41</f>
        <v>192662</v>
      </c>
      <c r="C51" s="375">
        <f>+'Inc Statment - SCH C.1'!H41</f>
        <v>0</v>
      </c>
      <c r="E51" s="362">
        <f>'Inc Statment - SCH C.1'!G41</f>
        <v>849435.1948761422</v>
      </c>
    </row>
    <row r="52" spans="1:5" x14ac:dyDescent="0.3">
      <c r="A52" s="60" t="s">
        <v>18</v>
      </c>
      <c r="B52" s="375">
        <f>+'Inc Statment - SCH C.1'!F42</f>
        <v>1280</v>
      </c>
      <c r="C52" s="375">
        <f>+'Inc Statment - SCH C.1'!H42</f>
        <v>0</v>
      </c>
      <c r="E52" s="362">
        <f>'Inc Statment - SCH C.1'!G42</f>
        <v>23402</v>
      </c>
    </row>
    <row r="53" spans="1:5" x14ac:dyDescent="0.3">
      <c r="A53" s="60" t="s">
        <v>33</v>
      </c>
      <c r="B53" s="375">
        <f>+'Inc Statment - SCH C.1'!F43</f>
        <v>50370</v>
      </c>
      <c r="C53" s="375">
        <f>+'Inc Statment - SCH C.1'!H43</f>
        <v>0</v>
      </c>
      <c r="E53" s="362">
        <f>'Inc Statment - SCH C.1'!G43</f>
        <v>423964</v>
      </c>
    </row>
    <row r="54" spans="1:5" x14ac:dyDescent="0.3">
      <c r="A54" s="60" t="s">
        <v>34</v>
      </c>
      <c r="B54" s="375">
        <f>+'Inc Statment - SCH C.1'!F44</f>
        <v>-55046</v>
      </c>
      <c r="C54" s="375">
        <f>+'Inc Statment - SCH C.1'!H44</f>
        <v>182838.89504195767</v>
      </c>
      <c r="E54" s="362">
        <f>'Inc Statment - SCH C.1'!G44</f>
        <v>804092.83800327987</v>
      </c>
    </row>
    <row r="55" spans="1:5" x14ac:dyDescent="0.3">
      <c r="A55" s="60" t="s">
        <v>35</v>
      </c>
      <c r="B55" s="375">
        <f>+'Inc Statment - SCH C.1'!F45</f>
        <v>180101</v>
      </c>
      <c r="C55" s="375">
        <f>+'Inc Statment - SCH C.1'!H45</f>
        <v>0</v>
      </c>
      <c r="E55" s="362">
        <f>'Inc Statment - SCH C.1'!G45</f>
        <v>1342048</v>
      </c>
    </row>
    <row r="56" spans="1:5" x14ac:dyDescent="0.3">
      <c r="A56" s="60" t="s">
        <v>16</v>
      </c>
      <c r="B56" s="375">
        <f>+'Inc Statment - SCH C.1'!F46</f>
        <v>120466</v>
      </c>
      <c r="C56" s="375">
        <f>+'Inc Statment - SCH C.1'!H46</f>
        <v>0</v>
      </c>
      <c r="E56" s="362">
        <f>'Inc Statment - SCH C.1'!G46</f>
        <v>410186</v>
      </c>
    </row>
    <row r="57" spans="1:5" x14ac:dyDescent="0.3">
      <c r="A57" s="60" t="s">
        <v>17</v>
      </c>
      <c r="B57" s="375">
        <f>+'Inc Statment - SCH C.1'!F47</f>
        <v>81019</v>
      </c>
      <c r="C57" s="375">
        <f>+'Inc Statment - SCH C.1'!H47</f>
        <v>0</v>
      </c>
      <c r="E57" s="362">
        <f>'Inc Statment - SCH C.1'!G47</f>
        <v>767088</v>
      </c>
    </row>
    <row r="58" spans="1:5" x14ac:dyDescent="0.3">
      <c r="A58" s="60" t="s">
        <v>36</v>
      </c>
      <c r="B58" s="371">
        <f>+'Inc Statment - SCH C.1'!F48</f>
        <v>357155</v>
      </c>
      <c r="C58" s="371">
        <f>+'Inc Statment - SCH C.1'!H48</f>
        <v>0</v>
      </c>
      <c r="E58" s="362">
        <f>'Inc Statment - SCH C.1'!G48</f>
        <v>2321200</v>
      </c>
    </row>
    <row r="59" spans="1:5" x14ac:dyDescent="0.3">
      <c r="A59" s="69" t="s">
        <v>48</v>
      </c>
      <c r="B59" s="376">
        <f>+'Inc Statment - SCH C.1'!F49</f>
        <v>3520216.9872512827</v>
      </c>
      <c r="C59" s="376">
        <f>+'Inc Statment - SCH C.1'!H49</f>
        <v>182838.89504195767</v>
      </c>
      <c r="E59" s="377">
        <f>'Inc Statment - SCH C.1'!G49</f>
        <v>37805850.987251282</v>
      </c>
    </row>
    <row r="60" spans="1:5" x14ac:dyDescent="0.3">
      <c r="A60" s="38"/>
      <c r="B60" s="378"/>
      <c r="C60" s="378"/>
    </row>
    <row r="61" spans="1:5" x14ac:dyDescent="0.3">
      <c r="A61" s="39" t="s">
        <v>46</v>
      </c>
      <c r="B61" s="379"/>
      <c r="C61" s="379"/>
    </row>
    <row r="62" spans="1:5" x14ac:dyDescent="0.3">
      <c r="A62" s="79" t="s">
        <v>64</v>
      </c>
      <c r="B62" s="374">
        <f>+'Inc Statment - SCH C.1'!F52</f>
        <v>2108294.4191174433</v>
      </c>
      <c r="C62" s="374">
        <f>+'Inc Statment - SCH C.1'!H52</f>
        <v>0</v>
      </c>
      <c r="E62" s="380">
        <f>'Inc Statment - SCH C.1'!G52</f>
        <v>18383403.419117443</v>
      </c>
    </row>
    <row r="63" spans="1:5" x14ac:dyDescent="0.3">
      <c r="A63" s="79" t="s">
        <v>19</v>
      </c>
      <c r="B63" s="375">
        <f>+'Inc Statment - SCH C.1'!F53</f>
        <v>16010.75499999999</v>
      </c>
      <c r="C63" s="375">
        <f>+'Inc Statment - SCH C.1'!H53</f>
        <v>0</v>
      </c>
      <c r="E63" s="380">
        <f>'Inc Statment - SCH C.1'!G53+'Inc Statment - SCH C.1'!G54</f>
        <v>288004.495</v>
      </c>
    </row>
    <row r="64" spans="1:5" x14ac:dyDescent="0.3">
      <c r="A64" s="415" t="s">
        <v>65</v>
      </c>
      <c r="B64" s="416">
        <f>+'Inc Statment - SCH C.1'!F55</f>
        <v>0</v>
      </c>
      <c r="C64" s="416">
        <f>+'Inc Statment - SCH C.1'!H55</f>
        <v>0</v>
      </c>
      <c r="D64" s="414"/>
      <c r="E64" s="417">
        <f>'Inc Statment - SCH C.1'!G55</f>
        <v>0</v>
      </c>
    </row>
    <row r="65" spans="1:6" x14ac:dyDescent="0.3">
      <c r="A65" s="381" t="s">
        <v>111</v>
      </c>
      <c r="B65" s="375">
        <f>'Inc Statment - SCH C.1'!F57+'Inc Statment - SCH C.1'!F58</f>
        <v>-490261.52909516694</v>
      </c>
      <c r="C65" s="375">
        <f>'Link In'!K55</f>
        <v>988939.22180916916</v>
      </c>
      <c r="E65" s="79"/>
    </row>
    <row r="66" spans="1:6" x14ac:dyDescent="0.3">
      <c r="A66" s="381" t="s">
        <v>112</v>
      </c>
      <c r="B66" s="375">
        <f>'Inc Statment - SCH C.1'!F60+'Inc Statment - SCH C.1'!F61</f>
        <v>-1949450.9683234638</v>
      </c>
      <c r="C66" s="375">
        <f>'Link In'!K58</f>
        <v>3945874.8188896975</v>
      </c>
      <c r="E66" s="79"/>
    </row>
    <row r="67" spans="1:6" x14ac:dyDescent="0.3">
      <c r="A67" s="79" t="s">
        <v>66</v>
      </c>
      <c r="B67" s="375">
        <f>+'Inc Statment - SCH C.1'!F63</f>
        <v>459786</v>
      </c>
      <c r="C67" s="375">
        <f>+'Inc Statment - SCH C.1'!H63</f>
        <v>40002.777713552146</v>
      </c>
      <c r="E67" s="8">
        <f>'Inc Statment - SCH C.1'!G63</f>
        <v>7822213</v>
      </c>
    </row>
    <row r="68" spans="1:6" x14ac:dyDescent="0.3">
      <c r="A68" s="69" t="s">
        <v>49</v>
      </c>
      <c r="B68" s="382">
        <f>+'Inc Statment - SCH C.1'!F64</f>
        <v>139896.41669881227</v>
      </c>
      <c r="C68" s="382">
        <f>+'Inc Statment - SCH C.1'!H64</f>
        <v>4974816.8184124185</v>
      </c>
    </row>
    <row r="69" spans="1:6" x14ac:dyDescent="0.3">
      <c r="A69" s="69"/>
      <c r="B69" s="370"/>
      <c r="C69" s="370"/>
    </row>
    <row r="70" spans="1:6" x14ac:dyDescent="0.3">
      <c r="A70" s="59"/>
      <c r="B70" s="56"/>
      <c r="C70" s="56"/>
    </row>
    <row r="71" spans="1:6" ht="15" thickBot="1" x14ac:dyDescent="0.35">
      <c r="A71" s="69" t="s">
        <v>50</v>
      </c>
      <c r="B71" s="372">
        <f>+'Inc Statment - SCH C.1'!F66</f>
        <v>3660113.4039500952</v>
      </c>
      <c r="C71" s="372">
        <f>+'Inc Statment - SCH C.1'!H66</f>
        <v>5157655.713454376</v>
      </c>
    </row>
    <row r="72" spans="1:6" ht="15" thickTop="1" x14ac:dyDescent="0.3">
      <c r="A72" s="59"/>
      <c r="B72" s="383"/>
      <c r="C72" s="383"/>
    </row>
    <row r="73" spans="1:6" ht="15" thickBot="1" x14ac:dyDescent="0.35">
      <c r="A73" s="39" t="s">
        <v>51</v>
      </c>
      <c r="B73" s="372">
        <f>+'Inc Statment - SCH C.1'!F68</f>
        <v>-7051934.4039500952</v>
      </c>
      <c r="C73" s="372"/>
    </row>
    <row r="74" spans="1:6" ht="15" thickTop="1" x14ac:dyDescent="0.3"/>
    <row r="76" spans="1:6" x14ac:dyDescent="0.3">
      <c r="A76" s="13" t="s">
        <v>130</v>
      </c>
      <c r="B76" s="99"/>
      <c r="C76" s="99"/>
      <c r="D76" s="99"/>
      <c r="E76" s="99"/>
      <c r="F76" s="99"/>
    </row>
    <row r="77" spans="1:6" x14ac:dyDescent="0.3">
      <c r="B77" s="12" t="s">
        <v>81</v>
      </c>
      <c r="C77" s="12" t="s">
        <v>39</v>
      </c>
    </row>
    <row r="78" spans="1:6" x14ac:dyDescent="0.3">
      <c r="A78" s="96" t="s">
        <v>131</v>
      </c>
      <c r="B78" s="260">
        <f>'MSFR Inc Stmt by Acct - SCH C.2'!G392</f>
        <v>6602753</v>
      </c>
      <c r="C78" s="260">
        <f>'MSFR Inc Stmt by Acct - SCH C.2'!I392</f>
        <v>7039679</v>
      </c>
    </row>
    <row r="79" spans="1:6" x14ac:dyDescent="0.3">
      <c r="A79" s="96" t="s">
        <v>132</v>
      </c>
      <c r="B79" s="260">
        <f>SUM('MSFR Inc Stmt by Acct - SCH C.2'!G394:G399)</f>
        <v>566558</v>
      </c>
      <c r="C79" s="260">
        <f>SUM('MSFR Inc Stmt by Acct - SCH C.2'!I394:I399)</f>
        <v>596010</v>
      </c>
    </row>
    <row r="80" spans="1:6" x14ac:dyDescent="0.3">
      <c r="A80" s="96" t="s">
        <v>133</v>
      </c>
      <c r="B80" s="260">
        <f>'MSFR Inc Stmt by Acct - SCH C.2'!G402</f>
        <v>186974</v>
      </c>
      <c r="C80" s="260">
        <f>'MSFR Inc Stmt by Acct - SCH C.2'!I402</f>
        <v>175930</v>
      </c>
    </row>
    <row r="82" spans="1:5" x14ac:dyDescent="0.3">
      <c r="A82" s="96" t="s">
        <v>143</v>
      </c>
      <c r="B82" s="260">
        <v>0</v>
      </c>
      <c r="C82" s="260">
        <v>0</v>
      </c>
    </row>
    <row r="83" spans="1:5" x14ac:dyDescent="0.3">
      <c r="A83" s="96" t="s">
        <v>144</v>
      </c>
      <c r="B83" s="260">
        <f>'MSFR Inc Stmt by Acct - SCH C.2'!G248</f>
        <v>35622</v>
      </c>
      <c r="C83" s="260">
        <f>'MSFR Inc Stmt by Acct - SCH C.2'!I248</f>
        <v>44775</v>
      </c>
    </row>
    <row r="86" spans="1:5" x14ac:dyDescent="0.3">
      <c r="A86" s="96" t="s">
        <v>145</v>
      </c>
      <c r="B86" s="384">
        <f>'MSFR Inc Stmt by Acct - SCH C.2'!G354</f>
        <v>15662466</v>
      </c>
      <c r="C86" s="384">
        <f>'MSFR Inc Stmt by Acct - SCH C.2'!I354</f>
        <v>17744012.415078979</v>
      </c>
    </row>
    <row r="87" spans="1:5" x14ac:dyDescent="0.3">
      <c r="A87" s="96" t="s">
        <v>148</v>
      </c>
      <c r="B87" s="384">
        <f>'MSFR Inc Stmt by Acct - SCH C.2'!G355+'MSFR Inc Stmt by Acct - SCH C.2'!G356</f>
        <v>-1668048</v>
      </c>
      <c r="C87" s="384">
        <f>'MSFR Inc Stmt by Acct - SCH C.2'!I355+'MSFR Inc Stmt by Acct - SCH C.2'!I356</f>
        <v>-1756611.3294152406</v>
      </c>
    </row>
    <row r="88" spans="1:5" x14ac:dyDescent="0.3">
      <c r="B88" s="102"/>
      <c r="C88" s="102"/>
    </row>
    <row r="89" spans="1:5" x14ac:dyDescent="0.3">
      <c r="A89" s="96" t="s">
        <v>146</v>
      </c>
      <c r="B89" s="384">
        <f>'MSFR Inc Stmt by Acct - SCH C.2'!G357</f>
        <v>2841122</v>
      </c>
      <c r="C89" s="384">
        <f>'MSFR Inc Stmt by Acct - SCH C.2'!I357</f>
        <v>3056122.1474742508</v>
      </c>
    </row>
    <row r="90" spans="1:5" x14ac:dyDescent="0.3">
      <c r="A90" s="96" t="s">
        <v>147</v>
      </c>
      <c r="B90" s="384">
        <f>'MSFR Inc Stmt by Acct - SCH C.2'!G358+'MSFR Inc Stmt by Acct - SCH C.2'!G359</f>
        <v>-560431</v>
      </c>
      <c r="C90" s="384">
        <f>'MSFR Inc Stmt by Acct - SCH C.2'!I358+'MSFR Inc Stmt by Acct - SCH C.2'!I359</f>
        <v>-660119.81402054697</v>
      </c>
    </row>
    <row r="91" spans="1:5" x14ac:dyDescent="0.3">
      <c r="B91" s="102"/>
      <c r="C91" s="102"/>
    </row>
    <row r="92" spans="1:5" x14ac:dyDescent="0.3">
      <c r="A92" s="96" t="s">
        <v>181</v>
      </c>
      <c r="B92" s="384">
        <f>'MSFR Inc Stmt by Acct - SCH C.2'!G364</f>
        <v>57084</v>
      </c>
      <c r="C92" s="384">
        <f>'MSFR Inc Stmt by Acct - SCH C.2'!I364</f>
        <v>57085.98</v>
      </c>
    </row>
    <row r="93" spans="1:5" x14ac:dyDescent="0.3">
      <c r="A93" s="96" t="s">
        <v>116</v>
      </c>
      <c r="B93" s="102"/>
      <c r="C93" s="384">
        <f>'MSFR Inc Stmt by Acct - SCH C.2'!I363</f>
        <v>24566.75499999999</v>
      </c>
      <c r="D93" s="385" t="s">
        <v>265</v>
      </c>
    </row>
    <row r="94" spans="1:5" x14ac:dyDescent="0.3">
      <c r="B94" s="102"/>
      <c r="C94" s="102"/>
      <c r="D94" s="108"/>
      <c r="E94" s="108"/>
    </row>
    <row r="95" spans="1:5" x14ac:dyDescent="0.3">
      <c r="A95" s="96" t="s">
        <v>149</v>
      </c>
      <c r="B95" s="384">
        <f>SUM('MSFR Inc Stmt by Acct - SCH C.2'!G343:G345)</f>
        <v>839228</v>
      </c>
      <c r="C95" s="384">
        <f>SUM('MSFR Inc Stmt by Acct - SCH C.2'!I343:I345)</f>
        <v>1091902</v>
      </c>
      <c r="D95" s="260"/>
      <c r="E95" s="260"/>
    </row>
    <row r="98" spans="1:7" x14ac:dyDescent="0.3">
      <c r="C98" s="357" t="s">
        <v>37</v>
      </c>
      <c r="D98" s="357"/>
      <c r="E98" s="357" t="s">
        <v>39</v>
      </c>
      <c r="F98" s="357"/>
      <c r="G98" s="357" t="s">
        <v>39</v>
      </c>
    </row>
    <row r="99" spans="1:7" x14ac:dyDescent="0.3">
      <c r="A99" s="31"/>
      <c r="C99" s="357" t="s">
        <v>38</v>
      </c>
      <c r="D99" s="357"/>
      <c r="E99" s="357" t="s">
        <v>40</v>
      </c>
      <c r="F99" s="357"/>
      <c r="G99" s="357" t="s">
        <v>40</v>
      </c>
    </row>
    <row r="100" spans="1:7" x14ac:dyDescent="0.3">
      <c r="A100" s="47" t="s">
        <v>5</v>
      </c>
      <c r="C100" s="48">
        <f>'Link In'!C6</f>
        <v>43524</v>
      </c>
      <c r="D100" s="48"/>
      <c r="E100" s="47" t="s">
        <v>7</v>
      </c>
      <c r="F100" s="47"/>
      <c r="G100" s="49" t="s">
        <v>41</v>
      </c>
    </row>
    <row r="101" spans="1:7" x14ac:dyDescent="0.3">
      <c r="A101" s="53"/>
      <c r="C101" s="51"/>
      <c r="D101" s="51"/>
      <c r="E101" s="52"/>
      <c r="F101" s="52"/>
    </row>
    <row r="102" spans="1:7" x14ac:dyDescent="0.3">
      <c r="A102" s="55" t="s">
        <v>8</v>
      </c>
      <c r="C102" s="56"/>
      <c r="D102" s="56"/>
      <c r="E102" s="57"/>
      <c r="F102" s="57"/>
    </row>
    <row r="103" spans="1:7" x14ac:dyDescent="0.3">
      <c r="A103" s="60" t="s">
        <v>20</v>
      </c>
      <c r="C103" s="362">
        <f>'Inc Statment - SCH C.1'!E17</f>
        <v>89387222</v>
      </c>
      <c r="D103" s="362"/>
      <c r="E103" s="362">
        <f>'Inc Statment - SCH C.1'!G17</f>
        <v>85481611</v>
      </c>
      <c r="F103" s="362"/>
      <c r="G103" s="362">
        <f>'Inc Statment - SCH C.1'!I17</f>
        <v>105483271.71353972</v>
      </c>
    </row>
    <row r="104" spans="1:7" x14ac:dyDescent="0.3">
      <c r="A104" s="60" t="s">
        <v>21</v>
      </c>
      <c r="C104" s="362">
        <f>'Inc Statment - SCH C.1'!E18</f>
        <v>2520765</v>
      </c>
      <c r="D104" s="362"/>
      <c r="E104" s="362">
        <f>'Inc Statment - SCH C.1'!G18</f>
        <v>2483215</v>
      </c>
      <c r="F104" s="362"/>
      <c r="G104" s="362">
        <f>'Inc Statment - SCH C.1'!I18</f>
        <v>2483215</v>
      </c>
    </row>
    <row r="105" spans="1:7" x14ac:dyDescent="0.3">
      <c r="A105" s="79" t="s">
        <v>68</v>
      </c>
      <c r="C105" s="362">
        <f>'Inc Statment - SCH C.1'!E19</f>
        <v>0</v>
      </c>
      <c r="D105" s="362"/>
      <c r="E105" s="362">
        <f>'Inc Statment - SCH C.1'!G19</f>
        <v>551340</v>
      </c>
      <c r="F105" s="362"/>
      <c r="G105" s="362">
        <f>'Inc Statment - SCH C.1'!I19</f>
        <v>551340</v>
      </c>
    </row>
    <row r="106" spans="1:7" x14ac:dyDescent="0.3">
      <c r="A106" s="69" t="s">
        <v>47</v>
      </c>
    </row>
    <row r="107" spans="1:7" x14ac:dyDescent="0.3">
      <c r="A107" s="30"/>
    </row>
    <row r="108" spans="1:7" x14ac:dyDescent="0.3">
      <c r="A108" s="55" t="s">
        <v>9</v>
      </c>
    </row>
    <row r="109" spans="1:7" x14ac:dyDescent="0.3">
      <c r="A109" s="39" t="s">
        <v>10</v>
      </c>
    </row>
    <row r="110" spans="1:7" x14ac:dyDescent="0.3">
      <c r="A110" s="79" t="s">
        <v>11</v>
      </c>
      <c r="C110" s="362">
        <f>'Inc Statment - SCH C.1'!E24</f>
        <v>299237</v>
      </c>
      <c r="D110" s="362"/>
      <c r="E110" s="362">
        <f>'Inc Statment - SCH C.1'!G24</f>
        <v>252496</v>
      </c>
      <c r="F110" s="362"/>
      <c r="G110" s="362">
        <f>'Inc Statment - SCH C.1'!I24</f>
        <v>252496</v>
      </c>
    </row>
    <row r="111" spans="1:7" x14ac:dyDescent="0.3">
      <c r="A111" s="79" t="s">
        <v>22</v>
      </c>
      <c r="C111" s="362">
        <f>'Inc Statment - SCH C.1'!E25</f>
        <v>4136407.9799161823</v>
      </c>
      <c r="D111" s="362"/>
      <c r="E111" s="362">
        <f>'Inc Statment - SCH C.1'!G25</f>
        <v>4470869.9799161823</v>
      </c>
      <c r="F111" s="362"/>
      <c r="G111" s="362">
        <f>'Inc Statment - SCH C.1'!I25</f>
        <v>4470869.9799161823</v>
      </c>
    </row>
    <row r="112" spans="1:7" x14ac:dyDescent="0.3">
      <c r="A112" s="60" t="s">
        <v>12</v>
      </c>
      <c r="C112" s="362">
        <f>'Inc Statment - SCH C.1'!E26</f>
        <v>1902436.9872043957</v>
      </c>
      <c r="D112" s="362"/>
      <c r="E112" s="362">
        <f>'Inc Statment - SCH C.1'!G26</f>
        <v>2887865.9872043957</v>
      </c>
      <c r="F112" s="362"/>
      <c r="G112" s="362">
        <f>'Inc Statment - SCH C.1'!I26</f>
        <v>2887865.9872043957</v>
      </c>
    </row>
    <row r="113" spans="1:12" x14ac:dyDescent="0.3">
      <c r="A113" s="79" t="s">
        <v>13</v>
      </c>
      <c r="C113" s="362">
        <f>'Inc Statment - SCH C.1'!E27</f>
        <v>510056</v>
      </c>
      <c r="D113" s="362"/>
      <c r="E113" s="362">
        <f>'Inc Statment - SCH C.1'!G27</f>
        <v>407483</v>
      </c>
      <c r="F113" s="362"/>
      <c r="G113" s="362">
        <f>'Inc Statment - SCH C.1'!I27</f>
        <v>407483</v>
      </c>
    </row>
    <row r="114" spans="1:12" x14ac:dyDescent="0.3">
      <c r="A114" s="60" t="s">
        <v>23</v>
      </c>
      <c r="C114" s="362">
        <f>'Inc Statment - SCH C.1'!E28</f>
        <v>7184124</v>
      </c>
      <c r="D114" s="362"/>
      <c r="E114" s="362">
        <f>'Inc Statment - SCH C.1'!G28</f>
        <v>7802450</v>
      </c>
      <c r="F114" s="362"/>
      <c r="G114" s="362">
        <f>'Inc Statment - SCH C.1'!I28</f>
        <v>7802450</v>
      </c>
    </row>
    <row r="115" spans="1:12" ht="43.2" x14ac:dyDescent="0.3">
      <c r="A115" s="79" t="s">
        <v>24</v>
      </c>
      <c r="C115" s="362">
        <f>'Inc Statment - SCH C.1'!E29</f>
        <v>439161</v>
      </c>
      <c r="D115" s="362"/>
      <c r="E115" s="362">
        <f>'Inc Statment - SCH C.1'!G29</f>
        <v>399519</v>
      </c>
      <c r="F115" s="362"/>
      <c r="G115" s="362">
        <f>'Inc Statment - SCH C.1'!I29</f>
        <v>399519</v>
      </c>
      <c r="J115" s="259" t="s">
        <v>37</v>
      </c>
      <c r="K115" s="259" t="s">
        <v>968</v>
      </c>
      <c r="L115" s="259" t="s">
        <v>969</v>
      </c>
    </row>
    <row r="116" spans="1:12" x14ac:dyDescent="0.3">
      <c r="A116" s="60" t="s">
        <v>15</v>
      </c>
      <c r="C116" s="362">
        <f>'Inc Statment - SCH C.1'!E31</f>
        <v>1415517</v>
      </c>
      <c r="D116" s="362"/>
      <c r="E116" s="362">
        <f>'Inc Statment - SCH C.1'!G31</f>
        <v>1720314</v>
      </c>
      <c r="F116" s="362"/>
      <c r="G116" s="362">
        <f>'Inc Statment - SCH C.1'!I31</f>
        <v>1720314</v>
      </c>
      <c r="I116" s="96" t="s">
        <v>967</v>
      </c>
      <c r="J116" s="96">
        <f>'Link In'!G29</f>
        <v>114601</v>
      </c>
      <c r="K116" s="96">
        <f>J116+'Link In'!I29</f>
        <v>74033</v>
      </c>
      <c r="L116" s="261">
        <f>'Inc Statment - SCH C.1'!I30</f>
        <v>74033</v>
      </c>
    </row>
    <row r="117" spans="1:12" x14ac:dyDescent="0.3">
      <c r="A117" s="79" t="s">
        <v>25</v>
      </c>
      <c r="C117" s="362">
        <f>'Inc Statment - SCH C.1'!E32</f>
        <v>578137</v>
      </c>
      <c r="D117" s="362"/>
      <c r="E117" s="362">
        <f>'Inc Statment - SCH C.1'!G32</f>
        <v>648763</v>
      </c>
      <c r="F117" s="362"/>
      <c r="G117" s="362">
        <f>'Inc Statment - SCH C.1'!I32</f>
        <v>648763</v>
      </c>
    </row>
    <row r="118" spans="1:12" x14ac:dyDescent="0.3">
      <c r="A118" s="60" t="s">
        <v>14</v>
      </c>
      <c r="C118" s="362">
        <f>'Inc Statment - SCH C.1'!E33</f>
        <v>9384894</v>
      </c>
      <c r="D118" s="362"/>
      <c r="E118" s="362">
        <f>'Inc Statment - SCH C.1'!G33</f>
        <v>9719017.9872512836</v>
      </c>
      <c r="F118" s="362"/>
      <c r="G118" s="362">
        <f>'Inc Statment - SCH C.1'!I33</f>
        <v>9719017.9872512836</v>
      </c>
    </row>
    <row r="119" spans="1:12" x14ac:dyDescent="0.3">
      <c r="A119" s="79" t="s">
        <v>26</v>
      </c>
      <c r="C119" s="362">
        <f>'Inc Statment - SCH C.1'!E34</f>
        <v>914525</v>
      </c>
      <c r="D119" s="362"/>
      <c r="E119" s="362">
        <f>'Inc Statment - SCH C.1'!G34</f>
        <v>944448</v>
      </c>
      <c r="F119" s="362"/>
      <c r="G119" s="362">
        <f>'Inc Statment - SCH C.1'!I34</f>
        <v>944448</v>
      </c>
    </row>
    <row r="120" spans="1:12" x14ac:dyDescent="0.3">
      <c r="A120" s="79" t="s">
        <v>27</v>
      </c>
      <c r="C120" s="362">
        <f>'Inc Statment - SCH C.1'!E35</f>
        <v>693169</v>
      </c>
      <c r="D120" s="362"/>
      <c r="E120" s="362">
        <f>'Inc Statment - SCH C.1'!G35</f>
        <v>708870</v>
      </c>
      <c r="F120" s="362"/>
      <c r="G120" s="362">
        <f>'Inc Statment - SCH C.1'!I35</f>
        <v>708870</v>
      </c>
    </row>
    <row r="121" spans="1:12" x14ac:dyDescent="0.3">
      <c r="A121" s="79" t="s">
        <v>28</v>
      </c>
      <c r="C121" s="362">
        <f>'Inc Statment - SCH C.1'!E36</f>
        <v>250802</v>
      </c>
      <c r="D121" s="362"/>
      <c r="E121" s="362">
        <f>'Inc Statment - SCH C.1'!G36</f>
        <v>249651</v>
      </c>
      <c r="F121" s="362"/>
      <c r="G121" s="362">
        <f>'Inc Statment - SCH C.1'!I36</f>
        <v>249651</v>
      </c>
    </row>
    <row r="122" spans="1:12" x14ac:dyDescent="0.3">
      <c r="A122" s="60" t="s">
        <v>29</v>
      </c>
      <c r="C122" s="362">
        <f>'Inc Statment - SCH C.1'!E37</f>
        <v>29196</v>
      </c>
      <c r="D122" s="362"/>
      <c r="E122" s="362">
        <f>'Inc Statment - SCH C.1'!G37</f>
        <v>32148</v>
      </c>
      <c r="F122" s="362"/>
      <c r="G122" s="362">
        <f>'Inc Statment - SCH C.1'!I37</f>
        <v>32148</v>
      </c>
    </row>
    <row r="123" spans="1:12" x14ac:dyDescent="0.3">
      <c r="A123" s="79" t="s">
        <v>266</v>
      </c>
      <c r="C123" s="362">
        <f>'Inc Statment - SCH C.1'!E38</f>
        <v>285259</v>
      </c>
      <c r="D123" s="362"/>
      <c r="E123" s="362">
        <f>'Inc Statment - SCH C.1'!G38</f>
        <v>346815</v>
      </c>
      <c r="F123" s="362"/>
      <c r="G123" s="362">
        <f>'Inc Statment - SCH C.1'!I38</f>
        <v>346815</v>
      </c>
    </row>
    <row r="124" spans="1:12" x14ac:dyDescent="0.3">
      <c r="A124" s="60" t="s">
        <v>30</v>
      </c>
      <c r="C124" s="362">
        <f>'Inc Statment - SCH C.1'!E39</f>
        <v>7988</v>
      </c>
      <c r="D124" s="362"/>
      <c r="E124" s="362">
        <f>'Inc Statment - SCH C.1'!G39</f>
        <v>0</v>
      </c>
      <c r="F124" s="362"/>
      <c r="G124" s="362">
        <f>'Inc Statment - SCH C.1'!I39</f>
        <v>0</v>
      </c>
    </row>
    <row r="125" spans="1:12" x14ac:dyDescent="0.3">
      <c r="A125" s="60" t="s">
        <v>31</v>
      </c>
      <c r="C125" s="362">
        <f>'Inc Statment - SCH C.1'!E40</f>
        <v>126714</v>
      </c>
      <c r="D125" s="362"/>
      <c r="E125" s="362">
        <f>'Inc Statment - SCH C.1'!G40</f>
        <v>199691</v>
      </c>
      <c r="F125" s="362"/>
      <c r="G125" s="362">
        <f>'Inc Statment - SCH C.1'!I40</f>
        <v>199691</v>
      </c>
    </row>
    <row r="126" spans="1:12" x14ac:dyDescent="0.3">
      <c r="A126" s="60" t="s">
        <v>32</v>
      </c>
      <c r="C126" s="362">
        <f>'Inc Statment - SCH C.1'!E41</f>
        <v>656773.1948761422</v>
      </c>
      <c r="D126" s="362"/>
      <c r="E126" s="362">
        <f>'Inc Statment - SCH C.1'!G41</f>
        <v>849435.1948761422</v>
      </c>
      <c r="F126" s="362"/>
      <c r="G126" s="362">
        <f>'Inc Statment - SCH C.1'!I41</f>
        <v>849435.1948761422</v>
      </c>
    </row>
    <row r="127" spans="1:12" x14ac:dyDescent="0.3">
      <c r="A127" s="60" t="s">
        <v>18</v>
      </c>
      <c r="C127" s="362">
        <f>'Inc Statment - SCH C.1'!E42</f>
        <v>22122</v>
      </c>
      <c r="D127" s="362"/>
      <c r="E127" s="362">
        <f>'Inc Statment - SCH C.1'!G42</f>
        <v>23402</v>
      </c>
      <c r="F127" s="362"/>
      <c r="G127" s="362">
        <f>'Inc Statment - SCH C.1'!I42</f>
        <v>23402</v>
      </c>
    </row>
    <row r="128" spans="1:12" x14ac:dyDescent="0.3">
      <c r="A128" s="60" t="s">
        <v>33</v>
      </c>
      <c r="C128" s="362">
        <f>'Inc Statment - SCH C.1'!E43</f>
        <v>373594</v>
      </c>
      <c r="D128" s="362"/>
      <c r="E128" s="362">
        <f>'Inc Statment - SCH C.1'!G43</f>
        <v>423964</v>
      </c>
      <c r="F128" s="362"/>
      <c r="G128" s="362">
        <f>'Inc Statment - SCH C.1'!I43</f>
        <v>423964</v>
      </c>
    </row>
    <row r="129" spans="1:7" x14ac:dyDescent="0.3">
      <c r="A129" s="60" t="s">
        <v>34</v>
      </c>
      <c r="C129" s="362">
        <f>'Inc Statment - SCH C.1'!E44</f>
        <v>859138.83800327987</v>
      </c>
      <c r="D129" s="362"/>
      <c r="E129" s="362">
        <f>'Inc Statment - SCH C.1'!G44</f>
        <v>804092.83800327987</v>
      </c>
      <c r="F129" s="362"/>
      <c r="G129" s="362">
        <f>'Inc Statment - SCH C.1'!I44</f>
        <v>986931.7330452376</v>
      </c>
    </row>
    <row r="130" spans="1:7" x14ac:dyDescent="0.3">
      <c r="A130" s="60" t="s">
        <v>35</v>
      </c>
      <c r="C130" s="362">
        <f>'Inc Statment - SCH C.1'!E45</f>
        <v>1161947</v>
      </c>
      <c r="D130" s="362"/>
      <c r="E130" s="362">
        <f>'Inc Statment - SCH C.1'!G45</f>
        <v>1342048</v>
      </c>
      <c r="F130" s="362"/>
      <c r="G130" s="362">
        <f>'Inc Statment - SCH C.1'!I45</f>
        <v>1342048</v>
      </c>
    </row>
    <row r="131" spans="1:7" x14ac:dyDescent="0.3">
      <c r="A131" s="60" t="s">
        <v>16</v>
      </c>
      <c r="C131" s="362">
        <f>'Inc Statment - SCH C.1'!E46</f>
        <v>289720</v>
      </c>
      <c r="D131" s="362"/>
      <c r="E131" s="362">
        <f>'Inc Statment - SCH C.1'!G46</f>
        <v>410186</v>
      </c>
      <c r="F131" s="362"/>
      <c r="G131" s="362">
        <f>'Inc Statment - SCH C.1'!I46</f>
        <v>410186</v>
      </c>
    </row>
    <row r="132" spans="1:7" x14ac:dyDescent="0.3">
      <c r="A132" s="60" t="s">
        <v>17</v>
      </c>
      <c r="C132" s="362">
        <f>'Inc Statment - SCH C.1'!E47</f>
        <v>686069</v>
      </c>
      <c r="D132" s="362"/>
      <c r="E132" s="362">
        <f>'Inc Statment - SCH C.1'!G47</f>
        <v>767088</v>
      </c>
      <c r="F132" s="362"/>
      <c r="G132" s="362">
        <f>'Inc Statment - SCH C.1'!I47</f>
        <v>767088</v>
      </c>
    </row>
    <row r="133" spans="1:7" x14ac:dyDescent="0.3">
      <c r="A133" s="60" t="s">
        <v>36</v>
      </c>
      <c r="C133" s="366">
        <f>'Inc Statment - SCH C.1'!E48</f>
        <v>1964045</v>
      </c>
      <c r="D133" s="366"/>
      <c r="E133" s="366">
        <f>'Inc Statment - SCH C.1'!G48</f>
        <v>2321200</v>
      </c>
      <c r="F133" s="366"/>
      <c r="G133" s="366">
        <f>'Inc Statment - SCH C.1'!I48</f>
        <v>2321200</v>
      </c>
    </row>
    <row r="134" spans="1:7" x14ac:dyDescent="0.3">
      <c r="A134" s="69" t="s">
        <v>71</v>
      </c>
      <c r="C134" s="362">
        <f>SUM(C110:C133)+J116</f>
        <v>34285634</v>
      </c>
      <c r="E134" s="362">
        <f>SUM(E110:E133)+K116</f>
        <v>37805850.987251282</v>
      </c>
      <c r="G134" s="362">
        <f>SUM(G110:G133)+L116</f>
        <v>37988689.882293239</v>
      </c>
    </row>
    <row r="135" spans="1:7" x14ac:dyDescent="0.3">
      <c r="A135" s="38"/>
    </row>
    <row r="136" spans="1:7" x14ac:dyDescent="0.3">
      <c r="A136" s="55" t="s">
        <v>86</v>
      </c>
    </row>
    <row r="137" spans="1:7" x14ac:dyDescent="0.3">
      <c r="A137" s="79" t="s">
        <v>64</v>
      </c>
      <c r="C137" s="362">
        <f>'Inc Statment - SCH C.1'!E52</f>
        <v>16275109</v>
      </c>
      <c r="D137" s="362"/>
      <c r="E137" s="362">
        <f>'Inc Statment - SCH C.1'!G52</f>
        <v>18383403.419117443</v>
      </c>
      <c r="F137" s="362"/>
      <c r="G137" s="362">
        <f>'Inc Statment - SCH C.1'!I52</f>
        <v>18383403.419117443</v>
      </c>
    </row>
    <row r="138" spans="1:7" x14ac:dyDescent="0.3">
      <c r="A138" s="79" t="s">
        <v>116</v>
      </c>
      <c r="C138" s="362">
        <f>'Inc Statment - SCH C.1'!E53</f>
        <v>8556</v>
      </c>
      <c r="D138" s="362"/>
      <c r="E138" s="362">
        <f>'Inc Statment - SCH C.1'!G53</f>
        <v>24566.75499999999</v>
      </c>
      <c r="F138" s="362"/>
      <c r="G138" s="362">
        <f>'Inc Statment - SCH C.1'!I53</f>
        <v>24566.75499999999</v>
      </c>
    </row>
    <row r="139" spans="1:7" x14ac:dyDescent="0.3">
      <c r="A139" s="79" t="s">
        <v>96</v>
      </c>
      <c r="C139" s="362">
        <f>'Inc Statment - SCH C.1'!E54</f>
        <v>267920</v>
      </c>
      <c r="D139" s="362"/>
      <c r="E139" s="362">
        <f>'Inc Statment - SCH C.1'!G54</f>
        <v>263437.74</v>
      </c>
      <c r="F139" s="362"/>
      <c r="G139" s="362">
        <f>'Inc Statment - SCH C.1'!I54</f>
        <v>263437.74</v>
      </c>
    </row>
    <row r="140" spans="1:7" x14ac:dyDescent="0.3">
      <c r="A140" s="415" t="s">
        <v>65</v>
      </c>
      <c r="B140" s="414"/>
      <c r="C140" s="413"/>
      <c r="D140" s="413"/>
      <c r="E140" s="413"/>
      <c r="F140" s="413"/>
      <c r="G140" s="413"/>
    </row>
    <row r="141" spans="1:7" x14ac:dyDescent="0.3">
      <c r="A141" s="90" t="s">
        <v>69</v>
      </c>
    </row>
    <row r="142" spans="1:7" x14ac:dyDescent="0.3">
      <c r="A142" s="92" t="s">
        <v>104</v>
      </c>
      <c r="C142" s="362">
        <f>'Inc Statment - SCH C.1'!E57</f>
        <v>1059899.1223152166</v>
      </c>
      <c r="D142" s="362"/>
      <c r="E142" s="362">
        <f>'Inc Statment - SCH C.1'!G57</f>
        <v>757292.79315623327</v>
      </c>
      <c r="F142" s="362"/>
      <c r="G142" s="362">
        <f>'Inc Statment - SCH C.1'!I57</f>
        <v>1746232.0149654024</v>
      </c>
    </row>
    <row r="143" spans="1:7" x14ac:dyDescent="0.3">
      <c r="A143" s="92" t="s">
        <v>105</v>
      </c>
      <c r="C143" s="362">
        <f>'Inc Statment - SCH C.1'!E58</f>
        <v>-69784.018978518812</v>
      </c>
      <c r="D143" s="362"/>
      <c r="E143" s="362">
        <f>'Inc Statment - SCH C.1'!G58</f>
        <v>-257439.21891470245</v>
      </c>
      <c r="F143" s="362"/>
      <c r="G143" s="362">
        <f>'Inc Statment - SCH C.1'!I58</f>
        <v>-257439.21891470245</v>
      </c>
    </row>
    <row r="144" spans="1:7" x14ac:dyDescent="0.3">
      <c r="A144" s="90" t="s">
        <v>70</v>
      </c>
    </row>
    <row r="145" spans="1:7" x14ac:dyDescent="0.3">
      <c r="A145" s="92" t="s">
        <v>106</v>
      </c>
      <c r="C145" s="362">
        <f>'Inc Statment - SCH C.1'!E60</f>
        <v>4902251.8913184591</v>
      </c>
      <c r="D145" s="362"/>
      <c r="E145" s="362">
        <f>'Inc Statment - SCH C.1'!G60</f>
        <v>3606385.897622895</v>
      </c>
      <c r="F145" s="362"/>
      <c r="G145" s="362">
        <f>'Inc Statment - SCH C.1'!I60</f>
        <v>7552260.7165125925</v>
      </c>
    </row>
    <row r="146" spans="1:7" x14ac:dyDescent="0.3">
      <c r="A146" s="92" t="s">
        <v>107</v>
      </c>
      <c r="C146" s="362">
        <f>'Inc Statment - SCH C.1'!E61</f>
        <v>-749279.25538450456</v>
      </c>
      <c r="D146" s="362"/>
      <c r="E146" s="362">
        <f>'Inc Statment - SCH C.1'!G61</f>
        <v>-1402864.2300124043</v>
      </c>
      <c r="F146" s="362"/>
      <c r="G146" s="362">
        <f>'Inc Statment - SCH C.1'!I61</f>
        <v>-1402864.2300124043</v>
      </c>
    </row>
    <row r="147" spans="1:7" x14ac:dyDescent="0.3">
      <c r="A147" s="60" t="s">
        <v>101</v>
      </c>
      <c r="C147" s="362">
        <f>'Inc Statment - SCH C.1'!E62</f>
        <v>-78492</v>
      </c>
      <c r="D147" s="362"/>
      <c r="E147" s="362">
        <f>'Inc Statment - SCH C.1'!G62</f>
        <v>-78492</v>
      </c>
      <c r="F147" s="362"/>
      <c r="G147" s="362">
        <f>'Inc Statment - SCH C.1'!I62</f>
        <v>-78492</v>
      </c>
    </row>
    <row r="148" spans="1:7" x14ac:dyDescent="0.3">
      <c r="A148" s="60" t="s">
        <v>66</v>
      </c>
      <c r="C148" s="362">
        <f>'Inc Statment - SCH C.1'!E63</f>
        <v>7362427</v>
      </c>
      <c r="D148" s="362"/>
      <c r="E148" s="362">
        <f>'Inc Statment - SCH C.1'!G63</f>
        <v>7822213</v>
      </c>
      <c r="F148" s="362"/>
      <c r="G148" s="362">
        <f>'Inc Statment - SCH C.1'!I63</f>
        <v>7862215.7777135521</v>
      </c>
    </row>
    <row r="149" spans="1:7" x14ac:dyDescent="0.3">
      <c r="A149" s="69" t="s">
        <v>87</v>
      </c>
      <c r="C149" s="362">
        <f>SUM(C137:C148)</f>
        <v>28978607.739270654</v>
      </c>
      <c r="E149" s="362">
        <f>SUM(E137:E148)</f>
        <v>29118504.15596946</v>
      </c>
      <c r="G149" s="362">
        <f>SUM(G137:G148)</f>
        <v>34093320.974381879</v>
      </c>
    </row>
    <row r="150" spans="1:7" x14ac:dyDescent="0.3">
      <c r="A150" s="59"/>
    </row>
    <row r="151" spans="1:7" x14ac:dyDescent="0.3">
      <c r="A151" s="69" t="s">
        <v>88</v>
      </c>
    </row>
    <row r="152" spans="1:7" x14ac:dyDescent="0.3">
      <c r="A152" s="59"/>
    </row>
    <row r="153" spans="1:7" x14ac:dyDescent="0.3">
      <c r="A153" s="39" t="s">
        <v>72</v>
      </c>
    </row>
    <row r="156" spans="1:7" x14ac:dyDescent="0.3">
      <c r="A156" s="13" t="s">
        <v>267</v>
      </c>
    </row>
    <row r="157" spans="1:7" x14ac:dyDescent="0.3">
      <c r="C157" s="387" t="s">
        <v>81</v>
      </c>
      <c r="D157" s="108"/>
      <c r="E157" s="387" t="s">
        <v>39</v>
      </c>
    </row>
    <row r="158" spans="1:7" x14ac:dyDescent="0.3">
      <c r="A158" s="60" t="s">
        <v>23</v>
      </c>
      <c r="C158" s="261">
        <f>'Inc Statment - SCH C.1'!E28</f>
        <v>7184124</v>
      </c>
      <c r="E158" s="261">
        <f>'Inc Statment - SCH C.1'!G28</f>
        <v>7802450</v>
      </c>
    </row>
    <row r="159" spans="1:7" x14ac:dyDescent="0.3">
      <c r="A159" s="60" t="s">
        <v>22</v>
      </c>
      <c r="C159" s="261">
        <f>'Inc Statment - SCH C.1'!E25</f>
        <v>4136407.9799161823</v>
      </c>
      <c r="E159" s="261">
        <f>'Inc Statment - SCH C.1'!G25</f>
        <v>4470869.9799161823</v>
      </c>
    </row>
    <row r="160" spans="1:7" x14ac:dyDescent="0.3">
      <c r="A160" s="60" t="s">
        <v>12</v>
      </c>
      <c r="C160" s="261">
        <f>'Inc Statment - SCH C.1'!E26</f>
        <v>1902436.9872043957</v>
      </c>
      <c r="E160" s="261">
        <f>'Inc Statment - SCH C.1'!G26</f>
        <v>2887865.9872043957</v>
      </c>
    </row>
    <row r="161" spans="1:5" x14ac:dyDescent="0.3">
      <c r="A161" s="79" t="s">
        <v>11</v>
      </c>
      <c r="C161" s="263">
        <f>'Inc Statment - SCH C.1'!E24</f>
        <v>299237</v>
      </c>
      <c r="E161" s="263">
        <f>'Inc Statment - SCH C.1'!G24</f>
        <v>252496</v>
      </c>
    </row>
    <row r="162" spans="1:5" x14ac:dyDescent="0.3">
      <c r="A162" s="79" t="s">
        <v>13</v>
      </c>
      <c r="C162" s="261">
        <f>'Inc Statment - SCH C.1'!E27</f>
        <v>510056</v>
      </c>
      <c r="E162" s="261">
        <f>'Inc Statment - SCH C.1'!G27</f>
        <v>407483</v>
      </c>
    </row>
    <row r="163" spans="1:5" x14ac:dyDescent="0.3">
      <c r="A163" s="79" t="s">
        <v>268</v>
      </c>
      <c r="C163" s="261">
        <f>'Inc Statment - SCH C.1'!E33</f>
        <v>9384894</v>
      </c>
      <c r="E163" s="261">
        <f>'Inc Statment - SCH C.1'!G33</f>
        <v>9719017.9872512836</v>
      </c>
    </row>
    <row r="164" spans="1:5" x14ac:dyDescent="0.3">
      <c r="A164" s="79" t="s">
        <v>26</v>
      </c>
      <c r="C164" s="261">
        <f>'Inc Statment - SCH C.1'!E34</f>
        <v>914525</v>
      </c>
      <c r="E164" s="261">
        <f>'Inc Statment - SCH C.1'!G34</f>
        <v>944448</v>
      </c>
    </row>
    <row r="165" spans="1:5" x14ac:dyDescent="0.3">
      <c r="A165" s="60" t="s">
        <v>15</v>
      </c>
      <c r="C165" s="261">
        <f>'Inc Statment - SCH C.1'!E31</f>
        <v>1415517</v>
      </c>
      <c r="E165" s="261">
        <f>'Inc Statment - SCH C.1'!G31</f>
        <v>1720314</v>
      </c>
    </row>
    <row r="166" spans="1:5" x14ac:dyDescent="0.3">
      <c r="A166" s="60" t="s">
        <v>269</v>
      </c>
      <c r="C166" s="261">
        <f>'Inc Statment - SCH C.1'!E30</f>
        <v>114601</v>
      </c>
      <c r="E166" s="261">
        <f>'Inc Statment - SCH C.1'!G30</f>
        <v>74033</v>
      </c>
    </row>
    <row r="167" spans="1:5" x14ac:dyDescent="0.3">
      <c r="A167" s="79" t="s">
        <v>25</v>
      </c>
      <c r="C167" s="261">
        <f>'Inc Statment - SCH C.1'!E32</f>
        <v>578137</v>
      </c>
      <c r="E167" s="261">
        <f>'Inc Statment - SCH C.1'!G32</f>
        <v>648763</v>
      </c>
    </row>
    <row r="168" spans="1:5" x14ac:dyDescent="0.3">
      <c r="A168" s="79" t="s">
        <v>24</v>
      </c>
      <c r="C168" s="261">
        <f>'Inc Statment - SCH C.1'!E29</f>
        <v>439161</v>
      </c>
      <c r="E168" s="261">
        <f>'Inc Statment - SCH C.1'!G29</f>
        <v>399519</v>
      </c>
    </row>
    <row r="169" spans="1:5" x14ac:dyDescent="0.3">
      <c r="A169" s="60" t="s">
        <v>17</v>
      </c>
      <c r="C169" s="261">
        <f>'Inc Statment - SCH C.1'!E47</f>
        <v>686069</v>
      </c>
      <c r="E169" s="261">
        <f>'Inc Statment - SCH C.1'!G47</f>
        <v>767088</v>
      </c>
    </row>
    <row r="170" spans="1:5" x14ac:dyDescent="0.3">
      <c r="A170" s="60" t="s">
        <v>18</v>
      </c>
      <c r="C170" s="261">
        <f>'Inc Statment - SCH C.1'!E42</f>
        <v>22122</v>
      </c>
      <c r="E170" s="261">
        <f>'Inc Statment - SCH C.1'!G42</f>
        <v>23402</v>
      </c>
    </row>
    <row r="171" spans="1:5" x14ac:dyDescent="0.3">
      <c r="A171" s="60" t="s">
        <v>16</v>
      </c>
      <c r="C171" s="261">
        <f>'Inc Statment - SCH C.1'!E46</f>
        <v>289720</v>
      </c>
      <c r="E171" s="261">
        <f>'Inc Statment - SCH C.1'!G46</f>
        <v>410186</v>
      </c>
    </row>
    <row r="172" spans="1:5" x14ac:dyDescent="0.3">
      <c r="A172" s="60" t="s">
        <v>36</v>
      </c>
      <c r="C172" s="261">
        <f>'Inc Statment - SCH C.1'!E48-C173</f>
        <v>1124817</v>
      </c>
      <c r="E172" s="261">
        <f>'Inc Statment - SCH C.1'!G48-E173</f>
        <v>1229298</v>
      </c>
    </row>
    <row r="173" spans="1:5" x14ac:dyDescent="0.3">
      <c r="A173" s="60" t="s">
        <v>270</v>
      </c>
      <c r="C173" s="261">
        <f>SUM('MSFR Inc Stmt by Acct - SCH C.2'!G343:G345)</f>
        <v>839228</v>
      </c>
      <c r="E173" s="261">
        <f>SUM('MSFR Inc Stmt by Acct - SCH C.2'!I343:I345)</f>
        <v>1091902</v>
      </c>
    </row>
    <row r="174" spans="1:5" x14ac:dyDescent="0.3">
      <c r="A174" s="60" t="s">
        <v>34</v>
      </c>
      <c r="C174" s="261">
        <f>'Inc Statment - SCH C.1'!E44</f>
        <v>859138.83800327987</v>
      </c>
      <c r="E174" s="261">
        <f>'Inc Statment - SCH C.1'!G44</f>
        <v>804092.83800327987</v>
      </c>
    </row>
    <row r="175" spans="1:5" x14ac:dyDescent="0.3">
      <c r="A175" s="79" t="s">
        <v>266</v>
      </c>
      <c r="C175" s="261">
        <f>'Inc Statment - SCH C.1'!E38</f>
        <v>285259</v>
      </c>
      <c r="E175" s="261">
        <f>'Inc Statment - SCH C.1'!G38</f>
        <v>346815</v>
      </c>
    </row>
    <row r="176" spans="1:5" x14ac:dyDescent="0.3">
      <c r="A176" s="60" t="s">
        <v>31</v>
      </c>
      <c r="C176" s="261">
        <f>'Inc Statment - SCH C.1'!E40</f>
        <v>126714</v>
      </c>
      <c r="E176" s="261">
        <f>'Inc Statment - SCH C.1'!G40</f>
        <v>199691</v>
      </c>
    </row>
    <row r="177" spans="1:5" x14ac:dyDescent="0.3">
      <c r="A177" s="386" t="s">
        <v>271</v>
      </c>
    </row>
    <row r="178" spans="1:5" x14ac:dyDescent="0.3">
      <c r="A178" s="79" t="s">
        <v>27</v>
      </c>
      <c r="C178" s="261">
        <f>'Inc Statment - SCH C.1'!E35</f>
        <v>693169</v>
      </c>
      <c r="E178" s="261">
        <f>'Inc Statment - SCH C.1'!G35</f>
        <v>708870</v>
      </c>
    </row>
    <row r="179" spans="1:5" x14ac:dyDescent="0.3">
      <c r="A179" s="79" t="s">
        <v>28</v>
      </c>
      <c r="C179" s="261">
        <f>'Inc Statment - SCH C.1'!E36</f>
        <v>250802</v>
      </c>
      <c r="E179" s="261">
        <f>'Inc Statment - SCH C.1'!G36</f>
        <v>249651</v>
      </c>
    </row>
    <row r="180" spans="1:5" x14ac:dyDescent="0.3">
      <c r="A180" s="60" t="s">
        <v>29</v>
      </c>
      <c r="C180" s="261">
        <f>'Inc Statment - SCH C.1'!E37</f>
        <v>29196</v>
      </c>
      <c r="E180" s="261">
        <f>'Inc Statment - SCH C.1'!G37</f>
        <v>32148</v>
      </c>
    </row>
    <row r="181" spans="1:5" x14ac:dyDescent="0.3">
      <c r="A181" s="60" t="s">
        <v>30</v>
      </c>
      <c r="C181" s="261">
        <f>'Inc Statment - SCH C.1'!E39</f>
        <v>7988</v>
      </c>
      <c r="E181" s="261">
        <f>'Inc Statment - SCH C.1'!G39</f>
        <v>0</v>
      </c>
    </row>
    <row r="182" spans="1:5" x14ac:dyDescent="0.3">
      <c r="A182" s="60" t="s">
        <v>32</v>
      </c>
      <c r="C182" s="261">
        <f>'Inc Statment - SCH C.1'!E41</f>
        <v>656773.1948761422</v>
      </c>
      <c r="E182" s="261">
        <f>'Inc Statment - SCH C.1'!G41</f>
        <v>849435.1948761422</v>
      </c>
    </row>
    <row r="183" spans="1:5" x14ac:dyDescent="0.3">
      <c r="A183" s="60" t="s">
        <v>33</v>
      </c>
      <c r="C183" s="261">
        <f>'Inc Statment - SCH C.1'!E43</f>
        <v>373594</v>
      </c>
      <c r="E183" s="261">
        <f>'Inc Statment - SCH C.1'!G43</f>
        <v>423964</v>
      </c>
    </row>
    <row r="184" spans="1:5" x14ac:dyDescent="0.3">
      <c r="A184" s="60" t="s">
        <v>35</v>
      </c>
      <c r="C184" s="261">
        <f>'Inc Statment - SCH C.1'!E45</f>
        <v>1161947</v>
      </c>
      <c r="E184" s="261">
        <f>'Inc Statment - SCH C.1'!G45</f>
        <v>1342048</v>
      </c>
    </row>
    <row r="185" spans="1:5" x14ac:dyDescent="0.3">
      <c r="A185" s="386" t="s">
        <v>272</v>
      </c>
      <c r="C185" s="388">
        <f>SUM(C178:C184)</f>
        <v>3173469.1948761423</v>
      </c>
      <c r="E185" s="388">
        <f>SUM(E178:E184)</f>
        <v>3606116.1948761423</v>
      </c>
    </row>
    <row r="186" spans="1:5" x14ac:dyDescent="0.3">
      <c r="A186" s="386"/>
    </row>
    <row r="187" spans="1:5" x14ac:dyDescent="0.3">
      <c r="A187" s="69" t="s">
        <v>273</v>
      </c>
      <c r="C187" s="388">
        <f>SUM(C158:C184)</f>
        <v>34285634</v>
      </c>
      <c r="E187" s="388">
        <f>SUM(E158:E184)</f>
        <v>37805850.987251282</v>
      </c>
    </row>
    <row r="188" spans="1:5" x14ac:dyDescent="0.3">
      <c r="A188" s="69"/>
    </row>
    <row r="189" spans="1:5" x14ac:dyDescent="0.3">
      <c r="A189" s="38"/>
    </row>
    <row r="190" spans="1:5" x14ac:dyDescent="0.3">
      <c r="A190" s="79" t="s">
        <v>274</v>
      </c>
      <c r="C190" s="418">
        <f>SUM('Inc Statment - SCH C.1'!E52:E54)</f>
        <v>16551585</v>
      </c>
      <c r="D190" s="418"/>
      <c r="E190" s="418">
        <f>SUM('Inc Statment - SCH C.1'!G52:G54)</f>
        <v>18671407.914117441</v>
      </c>
    </row>
    <row r="191" spans="1:5" x14ac:dyDescent="0.3">
      <c r="A191" s="79" t="s">
        <v>275</v>
      </c>
      <c r="C191" s="261">
        <f>'MSFR Inc Stmt by Acct - SCH C.2'!G392+'MSFR Inc Stmt by Acct - SCH C.2'!G393</f>
        <v>6602250</v>
      </c>
      <c r="D191" s="261"/>
      <c r="E191" s="261">
        <f>'MSFR Inc Stmt by Acct - SCH C.2'!I392</f>
        <v>7039679</v>
      </c>
    </row>
    <row r="192" spans="1:5" x14ac:dyDescent="0.3">
      <c r="A192" s="79" t="s">
        <v>276</v>
      </c>
      <c r="C192" s="261">
        <f>'MSFR Inc Stmt by Acct - SCH C.2'!G402+'MSFR Inc Stmt by Acct - SCH C.2'!G400+'MSFR Inc Stmt by Acct - SCH C.2'!G401</f>
        <v>193619</v>
      </c>
      <c r="D192" s="261"/>
      <c r="E192" s="261">
        <f>'MSFR Inc Stmt by Acct - SCH C.2'!I402</f>
        <v>175930</v>
      </c>
    </row>
    <row r="193" spans="1:6" x14ac:dyDescent="0.3">
      <c r="A193" s="79" t="s">
        <v>132</v>
      </c>
      <c r="C193" s="261">
        <f>SUM('MSFR Inc Stmt by Acct - SCH C.2'!G394:G399)</f>
        <v>566558</v>
      </c>
      <c r="D193" s="261"/>
      <c r="E193" s="261">
        <f>SUM('MSFR Inc Stmt by Acct - SCH C.2'!I394:I399)</f>
        <v>596010</v>
      </c>
    </row>
    <row r="194" spans="1:6" x14ac:dyDescent="0.3">
      <c r="A194" s="79" t="s">
        <v>277</v>
      </c>
      <c r="C194" s="261">
        <f>'Inc Statment - SCH C.1'!E57</f>
        <v>1059899.1223152166</v>
      </c>
      <c r="D194" s="261"/>
      <c r="E194" s="261">
        <f>'Inc Statment - SCH C.1'!G57</f>
        <v>757292.79315623327</v>
      </c>
    </row>
    <row r="195" spans="1:6" x14ac:dyDescent="0.3">
      <c r="A195" s="79" t="s">
        <v>284</v>
      </c>
      <c r="C195" s="261">
        <f>'Inc Statment - SCH C.1'!E60</f>
        <v>4902251.8913184591</v>
      </c>
      <c r="D195" s="261"/>
      <c r="E195" s="261">
        <f>'Inc Statment - SCH C.1'!G60</f>
        <v>3606385.897622895</v>
      </c>
    </row>
    <row r="196" spans="1:6" x14ac:dyDescent="0.3">
      <c r="A196" s="79" t="s">
        <v>278</v>
      </c>
      <c r="C196" s="261">
        <f>'Inc Statment - SCH C.1'!E58+'Inc Statment - SCH C.1'!E61+'Inc Statment - SCH C.1'!E62</f>
        <v>-897555.27436302335</v>
      </c>
      <c r="D196" s="261"/>
      <c r="E196" s="261">
        <f>'Inc Statment - SCH C.1'!G58+'Inc Statment - SCH C.1'!G61+'Inc Statment - SCH C.1'!G62</f>
        <v>-1738795.4489271068</v>
      </c>
    </row>
    <row r="197" spans="1:6" x14ac:dyDescent="0.3">
      <c r="A197" s="79" t="s">
        <v>279</v>
      </c>
      <c r="C197" s="261">
        <f>+'[1]Link Out Rev Req'!$E$75</f>
        <v>12233304</v>
      </c>
      <c r="D197" s="261"/>
      <c r="E197" s="384">
        <f>[31]Linkout!$D$23</f>
        <v>12757485.520799998</v>
      </c>
    </row>
    <row r="198" spans="1:6" x14ac:dyDescent="0.3">
      <c r="A198" s="79" t="s">
        <v>280</v>
      </c>
      <c r="C198" s="261">
        <f>+'[1]Link Out Rev Req'!$E$76</f>
        <v>244370</v>
      </c>
      <c r="D198" s="261"/>
      <c r="E198" s="384">
        <f>[31]Linkout!$D$24</f>
        <v>233298.89937132323</v>
      </c>
    </row>
    <row r="199" spans="1:6" x14ac:dyDescent="0.3">
      <c r="A199" s="79" t="s">
        <v>285</v>
      </c>
      <c r="C199" s="261">
        <f>+'[1]Link Out Rev Req'!$E$80</f>
        <v>113501</v>
      </c>
      <c r="D199" s="261"/>
      <c r="E199" s="384">
        <f>[31]Linkout!$D$11</f>
        <v>78752.883333333259</v>
      </c>
    </row>
    <row r="200" spans="1:6" x14ac:dyDescent="0.3">
      <c r="A200" s="79" t="s">
        <v>281</v>
      </c>
      <c r="C200" s="261">
        <f>+'[1]Link Out Rev Req'!$E$95</f>
        <v>127578</v>
      </c>
      <c r="D200" s="261"/>
      <c r="E200" s="384">
        <f>[31]Linkout!$D$25</f>
        <v>190575</v>
      </c>
    </row>
    <row r="201" spans="1:6" x14ac:dyDescent="0.3">
      <c r="A201" s="60" t="s">
        <v>282</v>
      </c>
      <c r="C201" s="261">
        <f>+'[1]Link Out Rev Req'!$E$93</f>
        <v>19083254.854219861</v>
      </c>
      <c r="D201" s="261"/>
      <c r="E201" s="418">
        <f>F201</f>
        <v>12675246.189208547</v>
      </c>
      <c r="F201" s="261">
        <f>'Link In'!$G$66+'Link In'!$I$66-E197-E198-E199+'Link In'!$G$58+'Link In'!$G$59</f>
        <v>12675246.189208547</v>
      </c>
    </row>
    <row r="202" spans="1:6" x14ac:dyDescent="0.3">
      <c r="E202" s="102"/>
    </row>
    <row r="203" spans="1:6" ht="15" thickBot="1" x14ac:dyDescent="0.35">
      <c r="A203" s="60" t="s">
        <v>283</v>
      </c>
      <c r="C203" s="389">
        <f>SUM(C187:C201)</f>
        <v>95066249.593490511</v>
      </c>
      <c r="E203" s="389">
        <f>SUM(E187:E201)</f>
        <v>92849119.635933965</v>
      </c>
    </row>
    <row r="204" spans="1:6" ht="15" thickTop="1" x14ac:dyDescent="0.3"/>
    <row r="207" spans="1:6" x14ac:dyDescent="0.3">
      <c r="A207" s="4"/>
    </row>
    <row r="208" spans="1:6" x14ac:dyDescent="0.3">
      <c r="B208" s="263"/>
    </row>
    <row r="209" spans="2:2" x14ac:dyDescent="0.3">
      <c r="B209" s="261"/>
    </row>
    <row r="210" spans="2:2" x14ac:dyDescent="0.3">
      <c r="B210" s="393"/>
    </row>
  </sheetData>
  <customSheetViews>
    <customSheetView guid="{AE1B1716-57F4-4705-A4F2-7A8CD44D74C3}" scale="80" showPageBreaks="1">
      <selection activeCell="E29" sqref="E29"/>
      <pageMargins left="0.7" right="0.7" top="0.75" bottom="0.75" header="0.3" footer="0.3"/>
      <pageSetup orientation="portrait" r:id="rId1"/>
    </customSheetView>
    <customSheetView guid="{C98D41B4-6B7D-46F8-862F-B1C92554BE39}" scale="80" topLeftCell="A37">
      <selection activeCell="E29" sqref="E29"/>
      <pageMargins left="0.7" right="0.7" top="0.75" bottom="0.75" header="0.3" footer="0.3"/>
      <pageSetup orientation="portrait" r:id="rId2"/>
    </customSheetView>
    <customSheetView guid="{E163314F-53A2-4A2F-A9CF-3F94F0129118}" scale="80">
      <selection activeCell="E29" sqref="E29"/>
      <pageMargins left="0.7" right="0.7" top="0.75" bottom="0.75" header="0.3" footer="0.3"/>
      <pageSetup orientation="portrait" r:id="rId3"/>
    </customSheetView>
    <customSheetView guid="{CEC57B47-E6EC-4FDA-BCFD-6AC6A66DD178}" scale="80">
      <selection activeCell="E29" sqref="E29"/>
      <pageMargins left="0.7" right="0.7" top="0.75" bottom="0.75" header="0.3" footer="0.3"/>
      <pageSetup orientation="portrait" r:id="rId4"/>
    </customSheetView>
    <customSheetView guid="{F5B97444-16EA-4AA7-9A70-95BB0AFD8284}" scale="80">
      <selection activeCell="E29" sqref="E29"/>
      <pageMargins left="0.7" right="0.7" top="0.75" bottom="0.75" header="0.3" footer="0.3"/>
      <pageSetup orientation="portrait" r:id="rId5"/>
    </customSheetView>
    <customSheetView guid="{2E9FC00E-19D3-4355-A260-417D9236B30F}" scale="80">
      <selection activeCell="E29" sqref="E29"/>
      <pageMargins left="0.7" right="0.7" top="0.75" bottom="0.75" header="0.3" footer="0.3"/>
      <pageSetup orientation="portrait" r:id="rId6"/>
    </customSheetView>
    <customSheetView guid="{F8C3F9F4-DBFA-417E-A63C-4DCF6CDDDD4D}" scale="80">
      <selection activeCell="E29" sqref="E29"/>
      <pageMargins left="0.7" right="0.7" top="0.75" bottom="0.75" header="0.3" footer="0.3"/>
      <pageSetup orientation="portrait" r:id="rId7"/>
    </customSheetView>
    <customSheetView guid="{D80F9502-1760-4B4D-BEE6-65B7268CEFF2}" scale="80" topLeftCell="A16">
      <selection activeCell="B29" sqref="B29"/>
      <pageMargins left="0.7" right="0.7" top="0.75" bottom="0.75" header="0.3" footer="0.3"/>
      <pageSetup orientation="portrait" r:id="rId8"/>
    </customSheetView>
  </customSheetViews>
  <pageMargins left="0.7" right="0.7" top="0.75" bottom="0.75" header="0.3" footer="0.3"/>
  <pageSetup orientation="portrait" r:id="rId9"/>
  <customProperties>
    <customPr name="_pios_id" r:id="rId10"/>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9"/>
  <sheetViews>
    <sheetView tabSelected="1" zoomScale="80" zoomScaleNormal="80" workbookViewId="0">
      <pane xSplit="1" ySplit="14" topLeftCell="B15" activePane="bottomRight" state="frozen"/>
      <selection pane="topRight" activeCell="B1" sqref="B1"/>
      <selection pane="bottomLeft" activeCell="A15" sqref="A15"/>
      <selection pane="bottomRight" activeCell="B15" sqref="B15"/>
    </sheetView>
  </sheetViews>
  <sheetFormatPr defaultColWidth="9.109375" defaultRowHeight="14.4" x14ac:dyDescent="0.3"/>
  <cols>
    <col min="1" max="1" width="4" style="30" customWidth="1"/>
    <col min="2" max="2" width="7.109375" style="31" customWidth="1"/>
    <col min="3" max="3" width="33.5546875" style="30" customWidth="1"/>
    <col min="4" max="4" width="11.109375" style="30" customWidth="1"/>
    <col min="5" max="5" width="15.109375" style="30" customWidth="1"/>
    <col min="6" max="6" width="14.44140625" style="30" customWidth="1"/>
    <col min="7" max="7" width="17.88671875" style="31" customWidth="1"/>
    <col min="8" max="8" width="13" style="30" customWidth="1"/>
    <col min="9" max="9" width="16" style="31" bestFit="1" customWidth="1"/>
    <col min="10" max="10" width="22.5546875" style="35" customWidth="1"/>
    <col min="11" max="11" width="79.5546875" style="35" bestFit="1" customWidth="1"/>
    <col min="12" max="16384" width="9.109375" style="30"/>
  </cols>
  <sheetData>
    <row r="1" spans="1:11" x14ac:dyDescent="0.3">
      <c r="A1" s="29"/>
      <c r="H1" s="32"/>
      <c r="I1" s="33"/>
      <c r="K1" s="36" t="s">
        <v>195</v>
      </c>
    </row>
    <row r="2" spans="1:11" x14ac:dyDescent="0.3">
      <c r="A2" s="20"/>
      <c r="H2" s="32"/>
      <c r="I2" s="33"/>
      <c r="K2" s="27" t="str">
        <f ca="1">RIGHT(CELL("filename",$A$1),LEN(CELL("filename",$A$1))-SEARCH("\Exhibits",CELL("filename",$A$1),1))</f>
        <v>Exhibits\[KAWC 2018 Rate Case - Income Statement.xlsx]Inc Statment - SCH C.1</v>
      </c>
    </row>
    <row r="3" spans="1:11" x14ac:dyDescent="0.3">
      <c r="A3" s="477" t="str">
        <f>'Link In'!C3</f>
        <v>Kentucky American Water Company</v>
      </c>
      <c r="B3" s="477"/>
      <c r="C3" s="477"/>
      <c r="D3" s="477"/>
      <c r="E3" s="477"/>
      <c r="F3" s="477"/>
      <c r="G3" s="477"/>
      <c r="H3" s="477"/>
      <c r="I3" s="477"/>
      <c r="J3" s="477"/>
      <c r="K3" s="477"/>
    </row>
    <row r="4" spans="1:11" x14ac:dyDescent="0.3">
      <c r="A4" s="477" t="str">
        <f>'Link In'!C5</f>
        <v>Case No. 2018-00358</v>
      </c>
      <c r="B4" s="477"/>
      <c r="C4" s="477"/>
      <c r="D4" s="477"/>
      <c r="E4" s="477"/>
      <c r="F4" s="477"/>
      <c r="G4" s="477"/>
      <c r="H4" s="477"/>
      <c r="I4" s="477"/>
      <c r="J4" s="477"/>
      <c r="K4" s="477"/>
    </row>
    <row r="5" spans="1:11" x14ac:dyDescent="0.3">
      <c r="A5" s="478" t="s">
        <v>253</v>
      </c>
      <c r="B5" s="478"/>
      <c r="C5" s="478"/>
      <c r="D5" s="478"/>
      <c r="E5" s="478"/>
      <c r="F5" s="478"/>
      <c r="G5" s="478"/>
      <c r="H5" s="478"/>
      <c r="I5" s="478"/>
      <c r="J5" s="478"/>
      <c r="K5" s="478"/>
    </row>
    <row r="6" spans="1:11" x14ac:dyDescent="0.3">
      <c r="A6" s="478"/>
      <c r="B6" s="478"/>
      <c r="C6" s="478"/>
      <c r="D6" s="478"/>
      <c r="E6" s="478"/>
      <c r="F6" s="478"/>
      <c r="G6" s="478"/>
      <c r="H6" s="478"/>
      <c r="I6" s="478"/>
      <c r="J6" s="478"/>
      <c r="K6" s="478"/>
    </row>
    <row r="7" spans="1:11" x14ac:dyDescent="0.3">
      <c r="A7" s="477"/>
      <c r="B7" s="477"/>
      <c r="C7" s="477"/>
      <c r="D7" s="477"/>
      <c r="E7" s="477"/>
      <c r="F7" s="477"/>
      <c r="G7" s="477"/>
      <c r="H7" s="477"/>
      <c r="I7" s="477"/>
    </row>
    <row r="8" spans="1:11" x14ac:dyDescent="0.3">
      <c r="A8" s="242"/>
      <c r="B8" s="242"/>
      <c r="C8" s="242"/>
      <c r="D8" s="242"/>
      <c r="E8" s="242"/>
      <c r="F8" s="242"/>
      <c r="G8" s="242"/>
      <c r="H8" s="242"/>
      <c r="I8" s="242"/>
    </row>
    <row r="9" spans="1:11" x14ac:dyDescent="0.3">
      <c r="A9" s="38" t="s">
        <v>257</v>
      </c>
      <c r="B9" s="39"/>
      <c r="K9" s="40" t="s">
        <v>195</v>
      </c>
    </row>
    <row r="10" spans="1:11" x14ac:dyDescent="0.3">
      <c r="A10" s="30" t="s">
        <v>258</v>
      </c>
      <c r="E10" s="41"/>
      <c r="F10" s="42"/>
      <c r="G10" s="42"/>
      <c r="H10" s="476"/>
      <c r="I10" s="476"/>
      <c r="K10" s="25" t="str">
        <f ca="1">RIGHT(CELL("filename",$A$1),LEN(CELL("filename",$A$1))-SEARCH("\Exhibits",CELL("filename",$A$1),1))</f>
        <v>Exhibits\[KAWC 2018 Rate Case - Income Statement.xlsx]Inc Statment - SCH C.1</v>
      </c>
    </row>
    <row r="11" spans="1:11" x14ac:dyDescent="0.3">
      <c r="A11" s="31"/>
      <c r="B11" s="39"/>
      <c r="C11" s="39"/>
      <c r="D11" s="242"/>
      <c r="E11" s="43" t="s">
        <v>235</v>
      </c>
      <c r="F11" s="43" t="s">
        <v>43</v>
      </c>
      <c r="G11" s="43" t="s">
        <v>39</v>
      </c>
      <c r="H11" s="43" t="s">
        <v>43</v>
      </c>
      <c r="I11" s="43" t="s">
        <v>199</v>
      </c>
      <c r="J11" s="44"/>
      <c r="K11" s="44"/>
    </row>
    <row r="12" spans="1:11" s="31" customFormat="1" x14ac:dyDescent="0.3">
      <c r="B12" s="43" t="s">
        <v>85</v>
      </c>
      <c r="D12" s="242" t="s">
        <v>0</v>
      </c>
      <c r="E12" s="242" t="s">
        <v>236</v>
      </c>
      <c r="F12" s="242" t="s">
        <v>238</v>
      </c>
      <c r="G12" s="242" t="s">
        <v>964</v>
      </c>
      <c r="H12" s="242" t="s">
        <v>42</v>
      </c>
      <c r="I12" s="242" t="s">
        <v>241</v>
      </c>
      <c r="J12" s="46" t="s">
        <v>200</v>
      </c>
      <c r="K12" s="46" t="s">
        <v>199</v>
      </c>
    </row>
    <row r="13" spans="1:11" s="31" customFormat="1" x14ac:dyDescent="0.3">
      <c r="A13" s="242" t="s">
        <v>2</v>
      </c>
      <c r="B13" s="242" t="s">
        <v>234</v>
      </c>
      <c r="D13" s="242" t="s">
        <v>62</v>
      </c>
      <c r="E13" s="242" t="s">
        <v>229</v>
      </c>
      <c r="F13" s="242" t="s">
        <v>237</v>
      </c>
      <c r="G13" s="242" t="s">
        <v>239</v>
      </c>
      <c r="H13" s="242" t="s">
        <v>240</v>
      </c>
      <c r="I13" s="242" t="s">
        <v>240</v>
      </c>
      <c r="J13" s="46" t="s">
        <v>43</v>
      </c>
      <c r="K13" s="44" t="s">
        <v>43</v>
      </c>
    </row>
    <row r="14" spans="1:11" s="31" customFormat="1" x14ac:dyDescent="0.3">
      <c r="A14" s="47" t="s">
        <v>205</v>
      </c>
      <c r="B14" s="47" t="s">
        <v>233</v>
      </c>
      <c r="C14" s="47" t="s">
        <v>5</v>
      </c>
      <c r="D14" s="47" t="s">
        <v>6</v>
      </c>
      <c r="E14" s="48">
        <f>'Link In'!C6</f>
        <v>43524</v>
      </c>
      <c r="F14" s="47" t="s">
        <v>230</v>
      </c>
      <c r="G14" s="47" t="s">
        <v>230</v>
      </c>
      <c r="H14" s="47" t="s">
        <v>230</v>
      </c>
      <c r="I14" s="49" t="s">
        <v>230</v>
      </c>
      <c r="J14" s="47" t="s">
        <v>171</v>
      </c>
      <c r="K14" s="50" t="s">
        <v>201</v>
      </c>
    </row>
    <row r="15" spans="1:11" x14ac:dyDescent="0.3">
      <c r="A15" s="51"/>
      <c r="B15" s="52"/>
      <c r="C15" s="53"/>
      <c r="D15" s="51"/>
      <c r="E15" s="51"/>
      <c r="F15" s="51"/>
      <c r="G15" s="52"/>
      <c r="H15" s="51"/>
      <c r="I15" s="52"/>
    </row>
    <row r="16" spans="1:11" x14ac:dyDescent="0.3">
      <c r="A16" s="54">
        <v>1</v>
      </c>
      <c r="B16" s="242"/>
      <c r="C16" s="55" t="s">
        <v>8</v>
      </c>
      <c r="D16" s="54"/>
      <c r="E16" s="56"/>
      <c r="F16" s="56"/>
      <c r="G16" s="57"/>
      <c r="H16" s="56"/>
      <c r="I16" s="57"/>
      <c r="J16" s="58"/>
      <c r="K16" s="58"/>
    </row>
    <row r="17" spans="1:11" x14ac:dyDescent="0.3">
      <c r="A17" s="54">
        <v>2</v>
      </c>
      <c r="B17" s="54">
        <v>400</v>
      </c>
      <c r="C17" s="60" t="s">
        <v>20</v>
      </c>
      <c r="D17" s="61" t="s">
        <v>198</v>
      </c>
      <c r="E17" s="62">
        <f>'Link In'!G17</f>
        <v>89387222</v>
      </c>
      <c r="F17" s="62">
        <f>'Link In'!I17</f>
        <v>-3905611</v>
      </c>
      <c r="G17" s="62">
        <f>E17+F17</f>
        <v>85481611</v>
      </c>
      <c r="H17" s="63">
        <f>'Link In'!K17</f>
        <v>20001660.713539723</v>
      </c>
      <c r="I17" s="81">
        <f>G17+H17</f>
        <v>105483271.71353972</v>
      </c>
      <c r="J17" s="58" t="str">
        <f>'Link In'!M17</f>
        <v>Exhibit 37, Schedule M-1</v>
      </c>
      <c r="K17" s="64" t="str">
        <f>'Link In'!N17</f>
        <v>Revenues\[KAWC 2018 Rate Case - Revenue Exhibit.xlsx]Exhibit</v>
      </c>
    </row>
    <row r="18" spans="1:11" x14ac:dyDescent="0.3">
      <c r="A18" s="54">
        <v>3</v>
      </c>
      <c r="B18" s="54">
        <v>400</v>
      </c>
      <c r="C18" s="60" t="s">
        <v>21</v>
      </c>
      <c r="D18" s="61" t="s">
        <v>198</v>
      </c>
      <c r="E18" s="65">
        <f>'Link In'!G18</f>
        <v>2520765</v>
      </c>
      <c r="F18" s="65">
        <f>'Link In'!I18</f>
        <v>-37550</v>
      </c>
      <c r="G18" s="65">
        <f>E18+F18</f>
        <v>2483215</v>
      </c>
      <c r="H18" s="65">
        <f>'Link In'!K18</f>
        <v>0</v>
      </c>
      <c r="I18" s="391">
        <f>G18+H18</f>
        <v>2483215</v>
      </c>
      <c r="J18" s="58" t="str">
        <f>'Link In'!M18</f>
        <v>Exhibit 37, Schedule M-1</v>
      </c>
      <c r="K18" s="64" t="str">
        <f>'Link In'!N18</f>
        <v>Revenues\[KAWC 2018 Rate Case - Revenue Exhibit.xlsx]Exhibit</v>
      </c>
    </row>
    <row r="19" spans="1:11" x14ac:dyDescent="0.3">
      <c r="A19" s="54">
        <v>4</v>
      </c>
      <c r="B19" s="54">
        <v>420</v>
      </c>
      <c r="C19" s="67" t="s">
        <v>68</v>
      </c>
      <c r="D19" s="212" t="s">
        <v>208</v>
      </c>
      <c r="E19" s="68">
        <v>0</v>
      </c>
      <c r="F19" s="68">
        <f>'Link In'!I19</f>
        <v>551340</v>
      </c>
      <c r="G19" s="65">
        <f>E19+F19</f>
        <v>551340</v>
      </c>
      <c r="H19" s="68"/>
      <c r="I19" s="391">
        <f>G19+H19</f>
        <v>551340</v>
      </c>
      <c r="J19" s="58" t="str">
        <f>'Link In'!M19</f>
        <v>W/P - 1-4</v>
      </c>
      <c r="K19" s="64" t="str">
        <f>'Link In'!N19</f>
        <v>Rate Base\[KAWC 2018 Rate Case - Capital-Depr Exp.xlsx]Link Out</v>
      </c>
    </row>
    <row r="20" spans="1:11" ht="15" thickBot="1" x14ac:dyDescent="0.35">
      <c r="A20" s="54">
        <v>5</v>
      </c>
      <c r="B20" s="242" t="s">
        <v>80</v>
      </c>
      <c r="C20" s="69" t="s">
        <v>47</v>
      </c>
      <c r="D20" s="54"/>
      <c r="E20" s="70">
        <f>SUM(E17:E19)</f>
        <v>91907987</v>
      </c>
      <c r="F20" s="70">
        <f>SUM(F17:F19)</f>
        <v>-3391821</v>
      </c>
      <c r="G20" s="390">
        <f>SUM(G17:G19)</f>
        <v>88516166</v>
      </c>
      <c r="H20" s="70">
        <f>SUM(H17:H19)</f>
        <v>20001660.713539723</v>
      </c>
      <c r="I20" s="390">
        <f>SUM(I17:I19)</f>
        <v>108517826.71353972</v>
      </c>
      <c r="J20" s="58"/>
      <c r="K20" s="64"/>
    </row>
    <row r="21" spans="1:11" ht="15" thickTop="1" x14ac:dyDescent="0.3">
      <c r="A21" s="54">
        <v>6</v>
      </c>
      <c r="B21" s="242"/>
      <c r="E21" s="71"/>
      <c r="F21" s="71"/>
      <c r="G21" s="71"/>
      <c r="H21" s="71"/>
      <c r="I21" s="71"/>
      <c r="J21" s="58"/>
      <c r="K21" s="73"/>
    </row>
    <row r="22" spans="1:11" x14ac:dyDescent="0.3">
      <c r="A22" s="54">
        <v>7</v>
      </c>
      <c r="B22" s="242">
        <v>401</v>
      </c>
      <c r="C22" s="55" t="s">
        <v>91</v>
      </c>
      <c r="D22" s="54"/>
      <c r="E22" s="74"/>
      <c r="F22" s="75"/>
      <c r="G22" s="75"/>
      <c r="H22" s="75"/>
      <c r="I22" s="75"/>
      <c r="J22" s="58"/>
      <c r="K22" s="64"/>
    </row>
    <row r="23" spans="1:11" x14ac:dyDescent="0.3">
      <c r="A23" s="54">
        <v>8</v>
      </c>
      <c r="B23" s="242"/>
      <c r="C23" s="39" t="s">
        <v>232</v>
      </c>
      <c r="D23" s="54"/>
      <c r="E23" s="76"/>
      <c r="F23" s="78"/>
      <c r="G23" s="78"/>
      <c r="H23" s="78"/>
      <c r="I23" s="78"/>
      <c r="J23" s="58"/>
      <c r="K23" s="64"/>
    </row>
    <row r="24" spans="1:11" x14ac:dyDescent="0.3">
      <c r="A24" s="54">
        <v>9</v>
      </c>
      <c r="B24" s="242"/>
      <c r="C24" s="79" t="s">
        <v>11</v>
      </c>
      <c r="D24" s="61" t="s">
        <v>198</v>
      </c>
      <c r="E24" s="80">
        <f>'Link In'!G23</f>
        <v>299237</v>
      </c>
      <c r="F24" s="81">
        <f>'Link In'!I23</f>
        <v>-46741</v>
      </c>
      <c r="G24" s="81">
        <f t="shared" ref="G24:G48" si="0">E24+F24</f>
        <v>252496</v>
      </c>
      <c r="H24" s="81">
        <f>'Link In'!K23</f>
        <v>0</v>
      </c>
      <c r="I24" s="81">
        <f t="shared" ref="I24:I48" si="1">G24+H24</f>
        <v>252496</v>
      </c>
      <c r="J24" s="58" t="str">
        <f>'Link In'!M23</f>
        <v>W/P - 3-2</v>
      </c>
      <c r="K24" s="73" t="e">
        <f>'Link In'!N23</f>
        <v>#VALUE!</v>
      </c>
    </row>
    <row r="25" spans="1:11" x14ac:dyDescent="0.3">
      <c r="A25" s="54">
        <v>10</v>
      </c>
      <c r="B25" s="242"/>
      <c r="C25" s="79" t="s">
        <v>22</v>
      </c>
      <c r="D25" s="61" t="s">
        <v>198</v>
      </c>
      <c r="E25" s="65">
        <f>'Link In'!G24</f>
        <v>4136407.9799161823</v>
      </c>
      <c r="F25" s="65">
        <f>'Link In'!I24</f>
        <v>334462</v>
      </c>
      <c r="G25" s="65">
        <f t="shared" si="0"/>
        <v>4470869.9799161823</v>
      </c>
      <c r="H25" s="65">
        <f>'Link In'!K24</f>
        <v>0</v>
      </c>
      <c r="I25" s="391">
        <f t="shared" si="1"/>
        <v>4470869.9799161823</v>
      </c>
      <c r="J25" s="58" t="str">
        <f>'Link In'!M24</f>
        <v>W/P - 3-2</v>
      </c>
      <c r="K25" s="73" t="str">
        <f>'Link In'!N24</f>
        <v>O&amp;M\[KAWC 2018 Rate Case - Fuel and Power Exhibit.xlsx]Exhibit</v>
      </c>
    </row>
    <row r="26" spans="1:11" x14ac:dyDescent="0.3">
      <c r="A26" s="54">
        <v>11</v>
      </c>
      <c r="B26" s="242"/>
      <c r="C26" s="60" t="s">
        <v>12</v>
      </c>
      <c r="D26" s="61" t="s">
        <v>198</v>
      </c>
      <c r="E26" s="65">
        <f>'Link In'!G25</f>
        <v>1902436.9872043957</v>
      </c>
      <c r="F26" s="65">
        <f>'Link In'!I25</f>
        <v>985429</v>
      </c>
      <c r="G26" s="65">
        <f t="shared" si="0"/>
        <v>2887865.9872043957</v>
      </c>
      <c r="H26" s="65">
        <f>'Link In'!K25</f>
        <v>0</v>
      </c>
      <c r="I26" s="391">
        <f t="shared" si="1"/>
        <v>2887865.9872043957</v>
      </c>
      <c r="J26" s="58" t="str">
        <f>'Link In'!M25</f>
        <v>W/P - 3-4</v>
      </c>
      <c r="K26" s="73" t="str">
        <f>'Link In'!N25</f>
        <v>O&amp;M\[KAWC 2018 Rate Case - Chemicals Exhibit.xlsx]Exhibit</v>
      </c>
    </row>
    <row r="27" spans="1:11" x14ac:dyDescent="0.3">
      <c r="A27" s="54">
        <v>12</v>
      </c>
      <c r="B27" s="242"/>
      <c r="C27" s="79" t="s">
        <v>13</v>
      </c>
      <c r="D27" s="61" t="s">
        <v>198</v>
      </c>
      <c r="E27" s="65">
        <f>'Link In'!G26</f>
        <v>510056</v>
      </c>
      <c r="F27" s="65">
        <f>'Link In'!I26</f>
        <v>-102573</v>
      </c>
      <c r="G27" s="65">
        <f t="shared" si="0"/>
        <v>407483</v>
      </c>
      <c r="H27" s="65">
        <f>'Link In'!K26</f>
        <v>0</v>
      </c>
      <c r="I27" s="391">
        <f t="shared" si="1"/>
        <v>407483</v>
      </c>
      <c r="J27" s="58" t="str">
        <f>'Link In'!M26</f>
        <v>W/P - 3-5</v>
      </c>
      <c r="K27" s="73" t="str">
        <f>'Link In'!N26</f>
        <v>O&amp;M\[KAWC 2018 Rate Case - Waste Disposal Exhibit.xlsx]Exhibit</v>
      </c>
    </row>
    <row r="28" spans="1:11" x14ac:dyDescent="0.3">
      <c r="A28" s="54">
        <v>13</v>
      </c>
      <c r="B28" s="242"/>
      <c r="C28" s="60" t="s">
        <v>23</v>
      </c>
      <c r="D28" s="61" t="s">
        <v>198</v>
      </c>
      <c r="E28" s="65">
        <f>'Link In'!G27</f>
        <v>7184124</v>
      </c>
      <c r="F28" s="65">
        <f>'Link In'!I27</f>
        <v>618326</v>
      </c>
      <c r="G28" s="65">
        <f t="shared" si="0"/>
        <v>7802450</v>
      </c>
      <c r="H28" s="65">
        <f>'Link In'!K27</f>
        <v>0</v>
      </c>
      <c r="I28" s="391">
        <f t="shared" si="1"/>
        <v>7802450</v>
      </c>
      <c r="J28" s="58" t="str">
        <f>'Link In'!M27</f>
        <v>W/P - 3-1</v>
      </c>
      <c r="K28" s="73" t="str">
        <f>'Link In'!N27</f>
        <v>O&amp;M\[KAWC 2018 Rate Case - Labor and Labor Related Exhibit.xlsx]Labor Exhibit</v>
      </c>
    </row>
    <row r="29" spans="1:11" x14ac:dyDescent="0.3">
      <c r="A29" s="54">
        <v>14</v>
      </c>
      <c r="B29" s="242"/>
      <c r="C29" s="79" t="s">
        <v>24</v>
      </c>
      <c r="D29" s="61" t="s">
        <v>198</v>
      </c>
      <c r="E29" s="65">
        <f>'Link In'!G28</f>
        <v>439161</v>
      </c>
      <c r="F29" s="65">
        <f>'Link In'!I28</f>
        <v>-39642</v>
      </c>
      <c r="G29" s="65">
        <f t="shared" si="0"/>
        <v>399519</v>
      </c>
      <c r="H29" s="65">
        <f>'Link In'!K28</f>
        <v>0</v>
      </c>
      <c r="I29" s="391">
        <f t="shared" si="1"/>
        <v>399519</v>
      </c>
      <c r="J29" s="58" t="str">
        <f>'Link In'!M28</f>
        <v>W/P - 3-1c</v>
      </c>
      <c r="K29" s="73" t="str">
        <f>'Link In'!N28</f>
        <v>O&amp;M\[KAWC 2018 Rate Case - Labor and Labor Related Exhibit.xlsx]Pension Exhibit</v>
      </c>
    </row>
    <row r="30" spans="1:11" x14ac:dyDescent="0.3">
      <c r="A30" s="54">
        <v>15</v>
      </c>
      <c r="B30" s="427"/>
      <c r="C30" s="79" t="s">
        <v>269</v>
      </c>
      <c r="D30" s="61" t="s">
        <v>198</v>
      </c>
      <c r="E30" s="65">
        <f>'Link In'!G29</f>
        <v>114601</v>
      </c>
      <c r="F30" s="65">
        <f>'Link In'!I29</f>
        <v>-40568</v>
      </c>
      <c r="G30" s="65">
        <f t="shared" ref="G30" si="2">E30+F30</f>
        <v>74033</v>
      </c>
      <c r="H30" s="65">
        <f>'Link In'!K29</f>
        <v>0</v>
      </c>
      <c r="I30" s="391">
        <f t="shared" ref="I30" si="3">G30+H30</f>
        <v>74033</v>
      </c>
      <c r="J30" s="58" t="str">
        <f>'Link In'!M29</f>
        <v>W/P - 3-1a</v>
      </c>
      <c r="K30" s="73" t="str">
        <f>'Link In'!N29</f>
        <v>O&amp;M\[KAWC 2018 Rate Case - Labor and Labor Related Exhibit.xlsx]Group Ins Exhibit</v>
      </c>
    </row>
    <row r="31" spans="1:11" x14ac:dyDescent="0.3">
      <c r="A31" s="54">
        <v>16</v>
      </c>
      <c r="B31" s="242"/>
      <c r="C31" s="60" t="s">
        <v>15</v>
      </c>
      <c r="D31" s="61" t="s">
        <v>198</v>
      </c>
      <c r="E31" s="65">
        <f>'Link In'!G30</f>
        <v>1415517</v>
      </c>
      <c r="F31" s="65">
        <f>'Link In'!I30</f>
        <v>304797</v>
      </c>
      <c r="G31" s="65">
        <f t="shared" si="0"/>
        <v>1720314</v>
      </c>
      <c r="H31" s="65">
        <f>'Link In'!K30</f>
        <v>0</v>
      </c>
      <c r="I31" s="391">
        <f t="shared" si="1"/>
        <v>1720314</v>
      </c>
      <c r="J31" s="58" t="str">
        <f>'Link In'!M30</f>
        <v>W/P - 3-1a</v>
      </c>
      <c r="K31" s="73" t="str">
        <f>'Link In'!N30</f>
        <v>O&amp;M\[KAWC 2018 Rate Case - Labor and Labor Related Exhibit.xlsx]Group Ins Exhibit</v>
      </c>
    </row>
    <row r="32" spans="1:11" x14ac:dyDescent="0.3">
      <c r="A32" s="54">
        <v>17</v>
      </c>
      <c r="B32" s="242"/>
      <c r="C32" s="79" t="s">
        <v>25</v>
      </c>
      <c r="D32" s="61" t="s">
        <v>198</v>
      </c>
      <c r="E32" s="65">
        <f>'Link In'!G31</f>
        <v>578137</v>
      </c>
      <c r="F32" s="65">
        <f>'Link In'!I31</f>
        <v>70626</v>
      </c>
      <c r="G32" s="65">
        <f t="shared" si="0"/>
        <v>648763</v>
      </c>
      <c r="H32" s="65">
        <f>'Link In'!K31</f>
        <v>0</v>
      </c>
      <c r="I32" s="391">
        <f t="shared" si="1"/>
        <v>648763</v>
      </c>
      <c r="J32" s="58" t="str">
        <f>'Link In'!M31</f>
        <v>W/P - 3-1b</v>
      </c>
      <c r="K32" s="73" t="str">
        <f>'Link In'!N31</f>
        <v>O&amp;M\[KAWC 2018 Rate Case - Labor and Labor Related Exhibit.xlsx]Other Benefits Exhibit</v>
      </c>
    </row>
    <row r="33" spans="1:11" x14ac:dyDescent="0.3">
      <c r="A33" s="54">
        <v>18</v>
      </c>
      <c r="B33" s="242"/>
      <c r="C33" s="60" t="s">
        <v>14</v>
      </c>
      <c r="D33" s="61" t="s">
        <v>198</v>
      </c>
      <c r="E33" s="65">
        <f>'Link In'!G32</f>
        <v>9384894</v>
      </c>
      <c r="F33" s="65">
        <f>'Link In'!I32</f>
        <v>334123.9872512829</v>
      </c>
      <c r="G33" s="65">
        <f t="shared" si="0"/>
        <v>9719017.9872512836</v>
      </c>
      <c r="H33" s="65">
        <f>'Link In'!K32</f>
        <v>0</v>
      </c>
      <c r="I33" s="391">
        <f t="shared" si="1"/>
        <v>9719017.9872512836</v>
      </c>
      <c r="J33" s="58" t="str">
        <f>'Link In'!M32</f>
        <v>W/P - 3-7</v>
      </c>
      <c r="K33" s="73" t="e">
        <f>'Link In'!N32</f>
        <v>#VALUE!</v>
      </c>
    </row>
    <row r="34" spans="1:11" x14ac:dyDescent="0.3">
      <c r="A34" s="54">
        <v>19</v>
      </c>
      <c r="B34" s="242"/>
      <c r="C34" s="79" t="s">
        <v>26</v>
      </c>
      <c r="D34" s="61" t="s">
        <v>198</v>
      </c>
      <c r="E34" s="65">
        <f>'Link In'!G33</f>
        <v>914525</v>
      </c>
      <c r="F34" s="65">
        <f>'Link In'!I33</f>
        <v>29923</v>
      </c>
      <c r="G34" s="65">
        <f t="shared" si="0"/>
        <v>944448</v>
      </c>
      <c r="H34" s="65">
        <f>'Link In'!K33</f>
        <v>0</v>
      </c>
      <c r="I34" s="391">
        <f t="shared" si="1"/>
        <v>944448</v>
      </c>
      <c r="J34" s="58" t="str">
        <f>'Link In'!M33</f>
        <v>W/P - 3-18</v>
      </c>
      <c r="K34" s="73" t="str">
        <f>'Link In'!N33</f>
        <v>O&amp;M\[KAWC 2018 Rate Case - Contract Services Exhibit.xlsx]Exhibit</v>
      </c>
    </row>
    <row r="35" spans="1:11" x14ac:dyDescent="0.3">
      <c r="A35" s="54">
        <v>20</v>
      </c>
      <c r="B35" s="242"/>
      <c r="C35" s="79" t="s">
        <v>27</v>
      </c>
      <c r="D35" s="61" t="s">
        <v>198</v>
      </c>
      <c r="E35" s="65">
        <f>'Link In'!G34</f>
        <v>693169</v>
      </c>
      <c r="F35" s="65">
        <f>'Link In'!I34</f>
        <v>15701</v>
      </c>
      <c r="G35" s="65">
        <f t="shared" si="0"/>
        <v>708870</v>
      </c>
      <c r="H35" s="65">
        <f>'Link In'!K34</f>
        <v>0</v>
      </c>
      <c r="I35" s="391">
        <f t="shared" si="1"/>
        <v>708870</v>
      </c>
      <c r="J35" s="58" t="str">
        <f>'Link In'!M34</f>
        <v>W/P - 3-12</v>
      </c>
      <c r="K35" s="73" t="str">
        <f>'Link In'!N34</f>
        <v>O&amp;M\[KAWC 2018 Rate Case - Building Maintenance &amp; Services Exhibit.xlsx]Exhibit</v>
      </c>
    </row>
    <row r="36" spans="1:11" x14ac:dyDescent="0.3">
      <c r="A36" s="54">
        <v>21</v>
      </c>
      <c r="B36" s="242"/>
      <c r="C36" s="79" t="s">
        <v>28</v>
      </c>
      <c r="D36" s="61" t="s">
        <v>198</v>
      </c>
      <c r="E36" s="65">
        <f>'Link In'!G35</f>
        <v>250802</v>
      </c>
      <c r="F36" s="65">
        <f>'Link In'!I35</f>
        <v>-1151</v>
      </c>
      <c r="G36" s="65">
        <f t="shared" si="0"/>
        <v>249651</v>
      </c>
      <c r="H36" s="65">
        <f>'Link In'!K35</f>
        <v>0</v>
      </c>
      <c r="I36" s="391">
        <f t="shared" si="1"/>
        <v>249651</v>
      </c>
      <c r="J36" s="58" t="str">
        <f>'Link In'!M35</f>
        <v>W/P - 3-14</v>
      </c>
      <c r="K36" s="73" t="str">
        <f>'Link In'!N35</f>
        <v>O&amp;M\[KAWC 2018 Rate Case - Telecommunications Exhibit.xlsx]Exhibit</v>
      </c>
    </row>
    <row r="37" spans="1:11" x14ac:dyDescent="0.3">
      <c r="A37" s="54">
        <v>22</v>
      </c>
      <c r="B37" s="242"/>
      <c r="C37" s="60" t="s">
        <v>29</v>
      </c>
      <c r="D37" s="61" t="s">
        <v>198</v>
      </c>
      <c r="E37" s="65">
        <f>'Link In'!G36</f>
        <v>29196</v>
      </c>
      <c r="F37" s="65">
        <f>'Link In'!I36</f>
        <v>2952</v>
      </c>
      <c r="G37" s="65">
        <f t="shared" si="0"/>
        <v>32148</v>
      </c>
      <c r="H37" s="65">
        <f>'Link In'!K36</f>
        <v>0</v>
      </c>
      <c r="I37" s="391">
        <f t="shared" si="1"/>
        <v>32148</v>
      </c>
      <c r="J37" s="58" t="str">
        <f>'Link In'!M36</f>
        <v>W/P - 3-15</v>
      </c>
      <c r="K37" s="73" t="str">
        <f>'Link In'!N36</f>
        <v>O&amp;M\[KAWC 2018 Rate Case - Postage, Printing &amp; Stationary Exhibit.xlsx]Exhibit</v>
      </c>
    </row>
    <row r="38" spans="1:11" x14ac:dyDescent="0.3">
      <c r="A38" s="54">
        <v>23</v>
      </c>
      <c r="B38" s="242"/>
      <c r="C38" s="79" t="s">
        <v>266</v>
      </c>
      <c r="D38" s="61" t="s">
        <v>198</v>
      </c>
      <c r="E38" s="65">
        <f>'Link In'!G37</f>
        <v>285259</v>
      </c>
      <c r="F38" s="65">
        <f>'Link In'!I37</f>
        <v>61556</v>
      </c>
      <c r="G38" s="65">
        <f t="shared" si="0"/>
        <v>346815</v>
      </c>
      <c r="H38" s="65">
        <f>'Link In'!K37</f>
        <v>0</v>
      </c>
      <c r="I38" s="391">
        <f t="shared" si="1"/>
        <v>346815</v>
      </c>
      <c r="J38" s="58" t="str">
        <f>'Link In'!M37</f>
        <v>W/P - 3-16</v>
      </c>
      <c r="K38" s="73" t="str">
        <f>'Link In'!N37</f>
        <v>O&amp;M\[KAWC 2018 Rate Case - Office Supplies Exhibit.xlsx]Exhibit</v>
      </c>
    </row>
    <row r="39" spans="1:11" x14ac:dyDescent="0.3">
      <c r="A39" s="54">
        <v>24</v>
      </c>
      <c r="B39" s="242"/>
      <c r="C39" s="60" t="s">
        <v>30</v>
      </c>
      <c r="D39" s="61" t="s">
        <v>198</v>
      </c>
      <c r="E39" s="65">
        <f>'Link In'!G38</f>
        <v>7988</v>
      </c>
      <c r="F39" s="65">
        <f>'Link In'!I38</f>
        <v>-7988</v>
      </c>
      <c r="G39" s="65">
        <f t="shared" si="0"/>
        <v>0</v>
      </c>
      <c r="H39" s="65">
        <f>'Link In'!K38</f>
        <v>0</v>
      </c>
      <c r="I39" s="391">
        <f t="shared" si="1"/>
        <v>0</v>
      </c>
      <c r="J39" s="58" t="str">
        <f>'Link In'!M38</f>
        <v>W/P - 3-17</v>
      </c>
      <c r="K39" s="73" t="str">
        <f>'Link In'!N38</f>
        <v>O&amp;M\[KAWC 2018 Rate Case - Advertising &amp; Marketing Exhibit.xlsx]Exhibit</v>
      </c>
    </row>
    <row r="40" spans="1:11" x14ac:dyDescent="0.3">
      <c r="A40" s="54">
        <v>25</v>
      </c>
      <c r="B40" s="242"/>
      <c r="C40" s="60" t="s">
        <v>31</v>
      </c>
      <c r="D40" s="61" t="s">
        <v>198</v>
      </c>
      <c r="E40" s="65">
        <f>'Link In'!G39</f>
        <v>126714</v>
      </c>
      <c r="F40" s="65">
        <f>'Link In'!I39</f>
        <v>72977</v>
      </c>
      <c r="G40" s="65">
        <f t="shared" si="0"/>
        <v>199691</v>
      </c>
      <c r="H40" s="65">
        <f>'Link In'!K39</f>
        <v>0</v>
      </c>
      <c r="I40" s="391">
        <f t="shared" si="1"/>
        <v>199691</v>
      </c>
      <c r="J40" s="58" t="str">
        <f>'Link In'!M39</f>
        <v>W/P - 3-19</v>
      </c>
      <c r="K40" s="73" t="str">
        <f>'Link In'!N39</f>
        <v>O&amp;M\[KAWC 2018 Rate Case - Employee Related Expense Exhibit.xlsx]Exhibit</v>
      </c>
    </row>
    <row r="41" spans="1:11" x14ac:dyDescent="0.3">
      <c r="A41" s="54">
        <v>26</v>
      </c>
      <c r="B41" s="242"/>
      <c r="C41" s="60" t="s">
        <v>32</v>
      </c>
      <c r="D41" s="61" t="s">
        <v>198</v>
      </c>
      <c r="E41" s="65">
        <f>'Link In'!G40</f>
        <v>656773.1948761422</v>
      </c>
      <c r="F41" s="65">
        <f>'Link In'!I40</f>
        <v>192662</v>
      </c>
      <c r="G41" s="65">
        <f t="shared" si="0"/>
        <v>849435.1948761422</v>
      </c>
      <c r="H41" s="65">
        <f>'Link In'!K40</f>
        <v>0</v>
      </c>
      <c r="I41" s="391">
        <f t="shared" si="1"/>
        <v>849435.1948761422</v>
      </c>
      <c r="J41" s="58" t="str">
        <f>'Link In'!M40</f>
        <v>W/P - 3-20</v>
      </c>
      <c r="K41" s="73" t="str">
        <f>'Link In'!N40</f>
        <v>O&amp;M\[KAWC 2018 Rate Case - Miscellaneous Expense Exhibit.xlsx]Exhibit</v>
      </c>
    </row>
    <row r="42" spans="1:11" x14ac:dyDescent="0.3">
      <c r="A42" s="54">
        <v>27</v>
      </c>
      <c r="B42" s="242"/>
      <c r="C42" s="60" t="s">
        <v>18</v>
      </c>
      <c r="D42" s="61" t="s">
        <v>198</v>
      </c>
      <c r="E42" s="65">
        <f>'Link In'!G41</f>
        <v>22122</v>
      </c>
      <c r="F42" s="65">
        <f>'Link In'!I41</f>
        <v>1280</v>
      </c>
      <c r="G42" s="65">
        <f t="shared" si="0"/>
        <v>23402</v>
      </c>
      <c r="H42" s="65">
        <f>'Link In'!K41</f>
        <v>0</v>
      </c>
      <c r="I42" s="391">
        <f t="shared" si="1"/>
        <v>23402</v>
      </c>
      <c r="J42" s="58" t="str">
        <f>'Link In'!M41</f>
        <v>W/P - 3-11</v>
      </c>
      <c r="K42" s="73" t="e">
        <f>'Link In'!N41</f>
        <v>#VALUE!</v>
      </c>
    </row>
    <row r="43" spans="1:11" x14ac:dyDescent="0.3">
      <c r="A43" s="54">
        <v>28</v>
      </c>
      <c r="B43" s="242"/>
      <c r="C43" s="60" t="s">
        <v>33</v>
      </c>
      <c r="D43" s="61" t="s">
        <v>198</v>
      </c>
      <c r="E43" s="65">
        <f>'Link In'!G42</f>
        <v>373594</v>
      </c>
      <c r="F43" s="65">
        <f>'Link In'!I42</f>
        <v>50370</v>
      </c>
      <c r="G43" s="65">
        <f t="shared" si="0"/>
        <v>423964</v>
      </c>
      <c r="H43" s="65">
        <f>'Link In'!K42</f>
        <v>0</v>
      </c>
      <c r="I43" s="391">
        <f t="shared" si="1"/>
        <v>423964</v>
      </c>
      <c r="J43" s="58" t="str">
        <f>'Link In'!M42</f>
        <v>W/P - 3-21</v>
      </c>
      <c r="K43" s="73" t="str">
        <f>'Link In'!N42</f>
        <v>O&amp;M\[KAWC 2018 Rate Case - Transportation Exhibit.xlsx]Exhibit</v>
      </c>
    </row>
    <row r="44" spans="1:11" x14ac:dyDescent="0.3">
      <c r="A44" s="54">
        <v>29</v>
      </c>
      <c r="B44" s="242"/>
      <c r="C44" s="60" t="s">
        <v>34</v>
      </c>
      <c r="D44" s="61" t="s">
        <v>198</v>
      </c>
      <c r="E44" s="65">
        <f>'Link In'!G43</f>
        <v>859138.83800327987</v>
      </c>
      <c r="F44" s="65">
        <f>'Link In'!I43</f>
        <v>-55046</v>
      </c>
      <c r="G44" s="65">
        <f t="shared" si="0"/>
        <v>804092.83800327987</v>
      </c>
      <c r="H44" s="65">
        <f>'Link In'!K43</f>
        <v>182838.89504195767</v>
      </c>
      <c r="I44" s="391">
        <f t="shared" si="1"/>
        <v>986931.7330452376</v>
      </c>
      <c r="J44" s="58" t="str">
        <f>'Link In'!M43</f>
        <v>W/P - 3-10</v>
      </c>
      <c r="K44" s="73" t="str">
        <f>'Link In'!N43</f>
        <v>O&amp;M\[KAWC 2018 Rate Case - Uncollectibles Expense Exhibit.xlsx]Exhibit</v>
      </c>
    </row>
    <row r="45" spans="1:11" x14ac:dyDescent="0.3">
      <c r="A45" s="54">
        <v>30</v>
      </c>
      <c r="B45" s="242"/>
      <c r="C45" s="60" t="s">
        <v>35</v>
      </c>
      <c r="D45" s="61" t="s">
        <v>198</v>
      </c>
      <c r="E45" s="65">
        <f>'Link In'!G44</f>
        <v>1161947</v>
      </c>
      <c r="F45" s="65">
        <f>'Link In'!I44</f>
        <v>180101</v>
      </c>
      <c r="G45" s="65">
        <f t="shared" si="0"/>
        <v>1342048</v>
      </c>
      <c r="H45" s="65">
        <f>'Link In'!K44</f>
        <v>0</v>
      </c>
      <c r="I45" s="391">
        <f t="shared" si="1"/>
        <v>1342048</v>
      </c>
      <c r="J45" s="58" t="str">
        <f>'Link In'!M44</f>
        <v>W/P - 3-9</v>
      </c>
      <c r="K45" s="73" t="str">
        <f>'Link In'!N44</f>
        <v>O&amp;M\[KAWC 2018 Rate Case - Customer Accounting-Postage Exhibit.xlsx]Exhibit</v>
      </c>
    </row>
    <row r="46" spans="1:11" x14ac:dyDescent="0.3">
      <c r="A46" s="54">
        <v>31</v>
      </c>
      <c r="B46" s="242"/>
      <c r="C46" s="60" t="s">
        <v>16</v>
      </c>
      <c r="D46" s="61" t="s">
        <v>198</v>
      </c>
      <c r="E46" s="65">
        <f>'Link In'!G45</f>
        <v>289720</v>
      </c>
      <c r="F46" s="65">
        <f>'Link In'!I45</f>
        <v>120466</v>
      </c>
      <c r="G46" s="65">
        <f t="shared" si="0"/>
        <v>410186</v>
      </c>
      <c r="H46" s="65">
        <f>'Link In'!K45</f>
        <v>0</v>
      </c>
      <c r="I46" s="391">
        <f t="shared" si="1"/>
        <v>410186</v>
      </c>
      <c r="J46" s="58" t="str">
        <f>'Link In'!M45</f>
        <v>W/P - 3-6</v>
      </c>
      <c r="K46" s="73" t="e">
        <f>'Link In'!N45</f>
        <v>#VALUE!</v>
      </c>
    </row>
    <row r="47" spans="1:11" x14ac:dyDescent="0.3">
      <c r="A47" s="54">
        <v>32</v>
      </c>
      <c r="B47" s="242"/>
      <c r="C47" s="60" t="s">
        <v>17</v>
      </c>
      <c r="D47" s="61" t="s">
        <v>198</v>
      </c>
      <c r="E47" s="65">
        <f>'Link In'!G46</f>
        <v>686069</v>
      </c>
      <c r="F47" s="65">
        <f>'Link In'!I46</f>
        <v>81019</v>
      </c>
      <c r="G47" s="65">
        <f t="shared" si="0"/>
        <v>767088</v>
      </c>
      <c r="H47" s="65">
        <f>'Link In'!K46</f>
        <v>0</v>
      </c>
      <c r="I47" s="391">
        <f t="shared" si="1"/>
        <v>767088</v>
      </c>
      <c r="J47" s="58" t="str">
        <f>'Link In'!M46</f>
        <v>W/P - 3-8</v>
      </c>
      <c r="K47" s="73" t="str">
        <f>'Link In'!N46</f>
        <v>O&amp;M\[KAWC 2018 Rate Case - IOTG Exhibit.xlsx]Exhibit</v>
      </c>
    </row>
    <row r="48" spans="1:11" x14ac:dyDescent="0.3">
      <c r="A48" s="54">
        <v>33</v>
      </c>
      <c r="B48" s="242"/>
      <c r="C48" s="83" t="s">
        <v>36</v>
      </c>
      <c r="D48" s="212" t="s">
        <v>198</v>
      </c>
      <c r="E48" s="68">
        <f>'Link In'!G47</f>
        <v>1964045</v>
      </c>
      <c r="F48" s="68">
        <f>'Link In'!I47</f>
        <v>357155</v>
      </c>
      <c r="G48" s="68">
        <f t="shared" si="0"/>
        <v>2321200</v>
      </c>
      <c r="H48" s="68">
        <f>'Link In'!K47</f>
        <v>0</v>
      </c>
      <c r="I48" s="392">
        <f t="shared" si="1"/>
        <v>2321200</v>
      </c>
      <c r="J48" s="58" t="str">
        <f>'Link In'!M47</f>
        <v>W/P - 3-13</v>
      </c>
      <c r="K48" s="73" t="str">
        <f>'Link In'!N47</f>
        <v>O&amp;M\[KAWC 2018 Rate Case - Maintenance Supplies &amp; Services Exhibit.xlsx]Exhibit</v>
      </c>
    </row>
    <row r="49" spans="1:11" x14ac:dyDescent="0.3">
      <c r="A49" s="54">
        <v>34</v>
      </c>
      <c r="B49" s="242" t="s">
        <v>80</v>
      </c>
      <c r="C49" s="69" t="s">
        <v>231</v>
      </c>
      <c r="D49" s="54"/>
      <c r="E49" s="85">
        <f>SUM(E24:E48)</f>
        <v>34285634</v>
      </c>
      <c r="F49" s="85">
        <f>SUM(F24:F48)</f>
        <v>3520216.9872512827</v>
      </c>
      <c r="G49" s="85">
        <f>SUM(G24:G48)</f>
        <v>37805850.987251282</v>
      </c>
      <c r="H49" s="85">
        <f>SUM(H24:H48)</f>
        <v>182838.89504195767</v>
      </c>
      <c r="I49" s="85">
        <f>SUM(I24:I48)</f>
        <v>37988689.882293239</v>
      </c>
      <c r="J49" s="58"/>
      <c r="K49" s="73"/>
    </row>
    <row r="50" spans="1:11" x14ac:dyDescent="0.3">
      <c r="A50" s="54">
        <v>35</v>
      </c>
      <c r="B50" s="242"/>
      <c r="C50" s="38"/>
      <c r="D50" s="54"/>
      <c r="E50" s="86"/>
      <c r="F50" s="87"/>
      <c r="G50" s="86"/>
      <c r="H50" s="88"/>
      <c r="I50" s="88"/>
      <c r="J50" s="58"/>
      <c r="K50" s="73"/>
    </row>
    <row r="51" spans="1:11" x14ac:dyDescent="0.3">
      <c r="A51" s="54">
        <v>36</v>
      </c>
      <c r="B51" s="242"/>
      <c r="C51" s="55" t="s">
        <v>86</v>
      </c>
      <c r="D51" s="54"/>
      <c r="E51" s="88"/>
      <c r="F51" s="88"/>
      <c r="G51" s="88"/>
      <c r="H51" s="88"/>
      <c r="I51" s="88"/>
      <c r="J51" s="58"/>
      <c r="K51" s="73"/>
    </row>
    <row r="52" spans="1:11" x14ac:dyDescent="0.3">
      <c r="A52" s="54">
        <v>37</v>
      </c>
      <c r="B52" s="242">
        <v>403</v>
      </c>
      <c r="C52" s="194" t="s">
        <v>297</v>
      </c>
      <c r="D52" s="61" t="s">
        <v>198</v>
      </c>
      <c r="E52" s="80">
        <f>'Link In'!G51</f>
        <v>16275109</v>
      </c>
      <c r="F52" s="81">
        <f>'Link In'!I51</f>
        <v>2108294.4191174433</v>
      </c>
      <c r="G52" s="81">
        <f>E52+F52</f>
        <v>18383403.419117443</v>
      </c>
      <c r="H52" s="81">
        <f>'Link In'!K51</f>
        <v>0</v>
      </c>
      <c r="I52" s="81">
        <f>G52+H52</f>
        <v>18383403.419117443</v>
      </c>
      <c r="J52" s="58" t="str">
        <f>'Link In'!M51</f>
        <v>W/P - 4-1</v>
      </c>
      <c r="K52" s="73" t="str">
        <f>'Link In'!N51</f>
        <v>Rate Base\[KAWC 2018 Rate Case - Capital-Depr Exp.xlsx]Link Out</v>
      </c>
    </row>
    <row r="53" spans="1:11" x14ac:dyDescent="0.3">
      <c r="A53" s="54">
        <v>38</v>
      </c>
      <c r="B53" s="243">
        <v>406</v>
      </c>
      <c r="C53" s="79" t="s">
        <v>116</v>
      </c>
      <c r="D53" s="61" t="s">
        <v>198</v>
      </c>
      <c r="E53" s="65">
        <f>'Link In'!G52</f>
        <v>8556</v>
      </c>
      <c r="F53" s="65">
        <f>'Link In'!I52</f>
        <v>16010.75499999999</v>
      </c>
      <c r="G53" s="65">
        <f>E53+F53</f>
        <v>24566.75499999999</v>
      </c>
      <c r="H53" s="65">
        <f>'Link In'!K52</f>
        <v>0</v>
      </c>
      <c r="I53" s="65">
        <f>G53+H53</f>
        <v>24566.75499999999</v>
      </c>
      <c r="J53" s="58" t="str">
        <f>'Link In'!M52</f>
        <v>W/P - 4-2</v>
      </c>
      <c r="K53" s="73" t="str">
        <f>'Link In'!N52</f>
        <v>Rate Base\[KAWC 2018 Rate Case - Amortization Expense.xlsx]Exhibit</v>
      </c>
    </row>
    <row r="54" spans="1:11" x14ac:dyDescent="0.3">
      <c r="A54" s="54">
        <v>39</v>
      </c>
      <c r="B54" s="243">
        <v>407</v>
      </c>
      <c r="C54" s="79" t="s">
        <v>96</v>
      </c>
      <c r="D54" s="61" t="s">
        <v>198</v>
      </c>
      <c r="E54" s="65">
        <f>'Link In'!G53</f>
        <v>267920</v>
      </c>
      <c r="F54" s="65">
        <f>'Link In'!I53</f>
        <v>-4482.2600000000166</v>
      </c>
      <c r="G54" s="65">
        <f>E54+F54</f>
        <v>263437.74</v>
      </c>
      <c r="H54" s="65"/>
      <c r="I54" s="65">
        <f>G54+H54</f>
        <v>263437.74</v>
      </c>
      <c r="J54" s="58" t="str">
        <f>'Link In'!M53</f>
        <v>W/P - 4-2</v>
      </c>
      <c r="K54" s="73" t="str">
        <f>'Link In'!N53</f>
        <v>Rate Base\[KAWC 2018 Rate Case - Amortization Expense.xlsx]Exhibit</v>
      </c>
    </row>
    <row r="55" spans="1:11" hidden="1" x14ac:dyDescent="0.3">
      <c r="A55" s="54">
        <v>40</v>
      </c>
      <c r="B55" s="242"/>
      <c r="C55" s="79"/>
      <c r="D55" s="61"/>
      <c r="E55" s="65"/>
      <c r="F55" s="65"/>
      <c r="G55" s="65"/>
      <c r="H55" s="65"/>
      <c r="I55" s="65"/>
      <c r="J55" s="58"/>
      <c r="K55" s="73"/>
    </row>
    <row r="56" spans="1:11" x14ac:dyDescent="0.3">
      <c r="A56" s="54">
        <v>41</v>
      </c>
      <c r="B56" s="243"/>
      <c r="C56" s="90" t="s">
        <v>69</v>
      </c>
      <c r="D56" s="61" t="s">
        <v>198</v>
      </c>
      <c r="E56" s="65"/>
      <c r="F56" s="65"/>
      <c r="G56" s="65"/>
      <c r="H56" s="65"/>
      <c r="I56" s="65"/>
      <c r="J56" s="58"/>
      <c r="K56" s="73"/>
    </row>
    <row r="57" spans="1:11" x14ac:dyDescent="0.3">
      <c r="A57" s="54">
        <v>42</v>
      </c>
      <c r="B57" s="243">
        <v>409</v>
      </c>
      <c r="C57" s="92" t="s">
        <v>104</v>
      </c>
      <c r="D57" s="61" t="s">
        <v>198</v>
      </c>
      <c r="E57" s="65">
        <f>'Link In'!G55</f>
        <v>1059899.1223152166</v>
      </c>
      <c r="F57" s="65">
        <f>'Link In'!I55</f>
        <v>-302606.32915898331</v>
      </c>
      <c r="G57" s="65">
        <f>E57+F57</f>
        <v>757292.79315623327</v>
      </c>
      <c r="H57" s="65">
        <f>'Link In'!K55</f>
        <v>988939.22180916916</v>
      </c>
      <c r="I57" s="65">
        <f>G57+H57</f>
        <v>1746232.0149654024</v>
      </c>
      <c r="J57" s="58" t="str">
        <f>'Link In'!M55</f>
        <v>SCHEDULE E-1.4</v>
      </c>
      <c r="K57" s="73" t="str">
        <f>'Link In'!N55</f>
        <v>Taxes\[KAWC 2018 Rate Case - Income Tax Exhibit.xlsx]E-1.4 State Inc Tax Forecast</v>
      </c>
    </row>
    <row r="58" spans="1:11" x14ac:dyDescent="0.3">
      <c r="A58" s="54">
        <v>43</v>
      </c>
      <c r="B58" s="243">
        <v>410</v>
      </c>
      <c r="C58" s="92" t="s">
        <v>105</v>
      </c>
      <c r="D58" s="61" t="s">
        <v>198</v>
      </c>
      <c r="E58" s="65">
        <f>'Link In'!G56</f>
        <v>-69784.018978518812</v>
      </c>
      <c r="F58" s="65">
        <f>'Link In'!I56</f>
        <v>-187655.19993618364</v>
      </c>
      <c r="G58" s="65">
        <f>E58+F58</f>
        <v>-257439.21891470245</v>
      </c>
      <c r="H58" s="65">
        <f>'Link In'!K56</f>
        <v>0</v>
      </c>
      <c r="I58" s="65">
        <f>G58+H58</f>
        <v>-257439.21891470245</v>
      </c>
      <c r="J58" s="58" t="str">
        <f>'Link In'!M56</f>
        <v>SCHEDULE E-1.4</v>
      </c>
      <c r="K58" s="73" t="str">
        <f>'Link In'!N56</f>
        <v>Taxes\[KAWC 2018 Rate Case - Income Tax Exhibit.xlsx]E-1.4 State Inc Tax Forecast</v>
      </c>
    </row>
    <row r="59" spans="1:11" x14ac:dyDescent="0.3">
      <c r="A59" s="54">
        <v>44</v>
      </c>
      <c r="B59" s="243"/>
      <c r="C59" s="90" t="s">
        <v>70</v>
      </c>
      <c r="D59" s="61" t="s">
        <v>198</v>
      </c>
      <c r="E59" s="65"/>
      <c r="F59" s="65"/>
      <c r="G59" s="65"/>
      <c r="H59" s="65"/>
      <c r="I59" s="65"/>
      <c r="J59" s="58"/>
      <c r="K59" s="73"/>
    </row>
    <row r="60" spans="1:11" x14ac:dyDescent="0.3">
      <c r="A60" s="54">
        <v>45</v>
      </c>
      <c r="B60" s="243">
        <v>409</v>
      </c>
      <c r="C60" s="92" t="s">
        <v>106</v>
      </c>
      <c r="D60" s="61" t="s">
        <v>198</v>
      </c>
      <c r="E60" s="65">
        <f>'Link In'!G58</f>
        <v>4902251.8913184591</v>
      </c>
      <c r="F60" s="65">
        <f>'Link In'!I58</f>
        <v>-1295865.9936955641</v>
      </c>
      <c r="G60" s="65">
        <f>E60+F60</f>
        <v>3606385.897622895</v>
      </c>
      <c r="H60" s="65">
        <f>'Link In'!K58</f>
        <v>3945874.8188896975</v>
      </c>
      <c r="I60" s="65">
        <f>G60+H60</f>
        <v>7552260.7165125925</v>
      </c>
      <c r="J60" s="58" t="str">
        <f>'Link In'!M58</f>
        <v>SCHEDULE E-1.3</v>
      </c>
      <c r="K60" s="73" t="str">
        <f>'Link In'!N58</f>
        <v>Taxes\[KAWC 2018 Rate Case - Income Tax Exhibit.xlsx]E-1.3 Federal Inc Tax Forecast</v>
      </c>
    </row>
    <row r="61" spans="1:11" x14ac:dyDescent="0.3">
      <c r="A61" s="54">
        <v>46</v>
      </c>
      <c r="B61" s="243">
        <v>410</v>
      </c>
      <c r="C61" s="92" t="s">
        <v>107</v>
      </c>
      <c r="D61" s="61" t="s">
        <v>198</v>
      </c>
      <c r="E61" s="65">
        <f>'Link In'!G59</f>
        <v>-749279.25538450456</v>
      </c>
      <c r="F61" s="65">
        <f>'Link In'!I59</f>
        <v>-653584.9746278997</v>
      </c>
      <c r="G61" s="65">
        <f>E61+F61</f>
        <v>-1402864.2300124043</v>
      </c>
      <c r="H61" s="65">
        <f>'Link In'!K59</f>
        <v>0</v>
      </c>
      <c r="I61" s="65">
        <f>G61+H61</f>
        <v>-1402864.2300124043</v>
      </c>
      <c r="J61" s="58" t="str">
        <f>'Link In'!M59</f>
        <v>SCHEDULE E-1.3</v>
      </c>
      <c r="K61" s="73" t="str">
        <f>'Link In'!N59</f>
        <v>Taxes\[KAWC 2018 Rate Case - Income Tax Exhibit.xlsx]E-1.3 Federal Inc Tax Forecast</v>
      </c>
    </row>
    <row r="62" spans="1:11" x14ac:dyDescent="0.3">
      <c r="A62" s="54">
        <v>47</v>
      </c>
      <c r="B62" s="243">
        <v>412</v>
      </c>
      <c r="C62" s="60" t="s">
        <v>101</v>
      </c>
      <c r="D62" s="61" t="s">
        <v>198</v>
      </c>
      <c r="E62" s="65">
        <f>'Link In'!G60</f>
        <v>-78492</v>
      </c>
      <c r="F62" s="65">
        <f>'Link In'!I60</f>
        <v>0</v>
      </c>
      <c r="G62" s="65">
        <f>E62+F62</f>
        <v>-78492</v>
      </c>
      <c r="H62" s="65">
        <f>'Link In'!K60</f>
        <v>0</v>
      </c>
      <c r="I62" s="65">
        <f>G62+H62</f>
        <v>-78492</v>
      </c>
      <c r="J62" s="58" t="str">
        <f>'Link In'!M60</f>
        <v>SCHEDULE E-1.3</v>
      </c>
      <c r="K62" s="73" t="str">
        <f>'Link In'!N60</f>
        <v>Taxes\[KAWC 2018 Rate Case - Income Tax Exhibit.xlsx]E-1.3 Federal Inc Tax Forecast</v>
      </c>
    </row>
    <row r="63" spans="1:11" ht="57.6" x14ac:dyDescent="0.3">
      <c r="A63" s="54">
        <v>48</v>
      </c>
      <c r="B63" s="242">
        <v>408</v>
      </c>
      <c r="C63" s="83" t="s">
        <v>110</v>
      </c>
      <c r="D63" s="212" t="s">
        <v>198</v>
      </c>
      <c r="E63" s="65">
        <f>'Link In'!G61</f>
        <v>7362427</v>
      </c>
      <c r="F63" s="65">
        <f>'Link In'!I61</f>
        <v>459786</v>
      </c>
      <c r="G63" s="65">
        <f>E63+F63</f>
        <v>7822213</v>
      </c>
      <c r="H63" s="65">
        <f>'Link In'!K61</f>
        <v>40002.777713552146</v>
      </c>
      <c r="I63" s="65">
        <f>G63+H63</f>
        <v>7862215.7777135521</v>
      </c>
      <c r="J63" s="58" t="s">
        <v>971</v>
      </c>
      <c r="K63" s="307" t="s">
        <v>994</v>
      </c>
    </row>
    <row r="64" spans="1:11" x14ac:dyDescent="0.3">
      <c r="A64" s="54">
        <v>49</v>
      </c>
      <c r="B64" s="242"/>
      <c r="C64" s="69" t="s">
        <v>87</v>
      </c>
      <c r="D64" s="54"/>
      <c r="E64" s="95">
        <f>SUM(E52:E63)</f>
        <v>28978607.739270654</v>
      </c>
      <c r="F64" s="95">
        <f>SUM(F52:F63)</f>
        <v>139896.41669881227</v>
      </c>
      <c r="G64" s="95">
        <f>SUM(G52:G63)</f>
        <v>29118504.15596946</v>
      </c>
      <c r="H64" s="95">
        <f>SUM(H52:H63)</f>
        <v>4974816.8184124185</v>
      </c>
      <c r="I64" s="95">
        <f>SUM(I52:I63)</f>
        <v>34093320.974381879</v>
      </c>
      <c r="J64" s="58"/>
      <c r="K64" s="73"/>
    </row>
    <row r="65" spans="1:11" x14ac:dyDescent="0.3">
      <c r="A65" s="54">
        <v>50</v>
      </c>
      <c r="B65" s="242"/>
      <c r="C65" s="59"/>
      <c r="D65" s="54"/>
      <c r="E65" s="63"/>
      <c r="F65" s="63"/>
      <c r="G65" s="63"/>
      <c r="H65" s="63"/>
      <c r="I65" s="63"/>
      <c r="J65" s="58"/>
      <c r="K65" s="73"/>
    </row>
    <row r="66" spans="1:11" ht="15" thickBot="1" x14ac:dyDescent="0.35">
      <c r="A66" s="54">
        <v>51</v>
      </c>
      <c r="B66" s="242"/>
      <c r="C66" s="69" t="s">
        <v>88</v>
      </c>
      <c r="D66" s="54"/>
      <c r="E66" s="70">
        <f>E49+E64</f>
        <v>63264241.739270657</v>
      </c>
      <c r="F66" s="70">
        <f>F49+F64</f>
        <v>3660113.4039500952</v>
      </c>
      <c r="G66" s="70">
        <f>G49+G64</f>
        <v>66924355.143220738</v>
      </c>
      <c r="H66" s="70">
        <f>H49+H64</f>
        <v>5157655.713454376</v>
      </c>
      <c r="I66" s="70">
        <f>I49+I64</f>
        <v>72082010.856675118</v>
      </c>
      <c r="J66" s="58"/>
      <c r="K66" s="73"/>
    </row>
    <row r="67" spans="1:11" ht="15" thickTop="1" x14ac:dyDescent="0.3">
      <c r="A67" s="54">
        <v>52</v>
      </c>
      <c r="B67" s="242"/>
      <c r="C67" s="59"/>
      <c r="D67" s="54"/>
      <c r="E67" s="81"/>
      <c r="F67" s="81"/>
      <c r="G67" s="81"/>
      <c r="H67" s="81"/>
      <c r="I67" s="81"/>
      <c r="J67" s="77"/>
      <c r="K67" s="30"/>
    </row>
    <row r="68" spans="1:11" ht="15" thickBot="1" x14ac:dyDescent="0.35">
      <c r="A68" s="54">
        <v>53</v>
      </c>
      <c r="B68" s="242"/>
      <c r="C68" s="39" t="s">
        <v>72</v>
      </c>
      <c r="D68" s="54"/>
      <c r="E68" s="70">
        <f>E20-E66</f>
        <v>28643745.260729343</v>
      </c>
      <c r="F68" s="70">
        <f>F20-F66</f>
        <v>-7051934.4039500952</v>
      </c>
      <c r="G68" s="70">
        <f>G20-G66</f>
        <v>21591810.856779262</v>
      </c>
      <c r="H68" s="70">
        <f>H20-H66</f>
        <v>14844005.000085346</v>
      </c>
      <c r="I68" s="70">
        <f>I20-I66</f>
        <v>36435815.856864601</v>
      </c>
      <c r="K68" s="30"/>
    </row>
    <row r="69" spans="1:11" ht="15" thickTop="1" x14ac:dyDescent="0.3">
      <c r="A69" s="54"/>
      <c r="B69" s="445"/>
      <c r="C69" s="39"/>
      <c r="D69" s="54"/>
      <c r="E69" s="63"/>
      <c r="F69" s="63"/>
      <c r="G69" s="63"/>
      <c r="H69" s="63"/>
      <c r="I69" s="63"/>
      <c r="K69" s="30"/>
    </row>
    <row r="70" spans="1:11" x14ac:dyDescent="0.3">
      <c r="A70" s="54"/>
      <c r="B70" s="242"/>
      <c r="C70" s="59"/>
      <c r="D70" s="54"/>
      <c r="E70" s="78"/>
      <c r="F70" s="78"/>
      <c r="G70" s="78"/>
      <c r="H70" s="78"/>
      <c r="I70" s="78"/>
      <c r="J70" s="77"/>
      <c r="K70" s="30"/>
    </row>
    <row r="71" spans="1:11" x14ac:dyDescent="0.3">
      <c r="A71" s="54"/>
      <c r="B71" s="242"/>
      <c r="C71" s="34"/>
      <c r="D71" s="54"/>
      <c r="E71" s="78"/>
      <c r="F71" s="78"/>
      <c r="G71" s="78"/>
      <c r="H71" s="78"/>
      <c r="I71" s="78"/>
      <c r="K71" s="30"/>
    </row>
    <row r="72" spans="1:11" x14ac:dyDescent="0.3">
      <c r="A72" s="54"/>
      <c r="B72" s="242"/>
      <c r="C72" s="59"/>
      <c r="D72" s="450"/>
      <c r="E72" s="78"/>
      <c r="F72" s="78"/>
      <c r="G72" s="78"/>
      <c r="H72" s="78"/>
      <c r="I72" s="78"/>
      <c r="K72" s="30"/>
    </row>
    <row r="73" spans="1:11" x14ac:dyDescent="0.3">
      <c r="A73" s="54"/>
      <c r="B73" s="242"/>
      <c r="C73" s="59"/>
      <c r="D73" s="54"/>
      <c r="E73" s="449"/>
      <c r="F73" s="449"/>
      <c r="G73" s="449"/>
      <c r="H73" s="449"/>
      <c r="I73" s="449"/>
      <c r="J73" s="58"/>
      <c r="K73" s="30"/>
    </row>
    <row r="74" spans="1:11" x14ac:dyDescent="0.3">
      <c r="A74" s="54"/>
      <c r="B74" s="242"/>
      <c r="C74" s="59"/>
      <c r="D74" s="54"/>
      <c r="E74" s="94"/>
      <c r="F74" s="93"/>
      <c r="G74" s="78"/>
      <c r="H74" s="93"/>
      <c r="I74" s="78"/>
      <c r="K74" s="30"/>
    </row>
    <row r="75" spans="1:11" x14ac:dyDescent="0.3">
      <c r="A75" s="54"/>
      <c r="B75" s="242"/>
      <c r="C75" s="59"/>
      <c r="D75" s="54"/>
      <c r="E75" s="94"/>
      <c r="F75" s="78"/>
      <c r="G75" s="78"/>
      <c r="H75" s="93"/>
      <c r="I75" s="78"/>
      <c r="K75" s="30"/>
    </row>
    <row r="76" spans="1:11" x14ac:dyDescent="0.3">
      <c r="A76" s="54"/>
      <c r="B76" s="242"/>
      <c r="C76" s="59"/>
      <c r="D76" s="54"/>
      <c r="E76" s="94"/>
      <c r="F76" s="93"/>
      <c r="G76" s="78"/>
      <c r="H76" s="93"/>
      <c r="I76" s="78"/>
      <c r="K76" s="30"/>
    </row>
    <row r="77" spans="1:11" x14ac:dyDescent="0.3">
      <c r="A77" s="54"/>
      <c r="B77" s="242"/>
      <c r="C77" s="59"/>
      <c r="D77" s="54"/>
      <c r="E77" s="94"/>
      <c r="F77" s="93"/>
      <c r="G77" s="78"/>
      <c r="H77" s="93"/>
      <c r="I77" s="78"/>
      <c r="K77" s="30"/>
    </row>
    <row r="78" spans="1:11" x14ac:dyDescent="0.3">
      <c r="A78" s="54"/>
      <c r="B78" s="242"/>
      <c r="C78" s="59"/>
      <c r="D78" s="54"/>
      <c r="E78" s="94"/>
      <c r="F78" s="93"/>
      <c r="G78" s="78"/>
      <c r="H78" s="93"/>
      <c r="I78" s="78"/>
      <c r="K78" s="30"/>
    </row>
    <row r="79" spans="1:11" x14ac:dyDescent="0.3">
      <c r="A79" s="54"/>
      <c r="B79" s="242"/>
      <c r="C79" s="59"/>
      <c r="D79" s="54"/>
      <c r="E79" s="78"/>
      <c r="F79" s="78"/>
      <c r="G79" s="78"/>
      <c r="H79" s="78"/>
      <c r="I79" s="78"/>
      <c r="J79" s="77"/>
      <c r="K79" s="30"/>
    </row>
    <row r="80" spans="1:11" x14ac:dyDescent="0.3">
      <c r="A80" s="54"/>
      <c r="B80" s="242"/>
      <c r="C80" s="34"/>
      <c r="D80" s="54"/>
      <c r="E80" s="78"/>
      <c r="F80" s="78"/>
      <c r="G80" s="78"/>
      <c r="H80" s="78"/>
      <c r="I80" s="78"/>
      <c r="J80" s="77"/>
      <c r="K80" s="30"/>
    </row>
    <row r="81" spans="1:11" x14ac:dyDescent="0.3">
      <c r="A81" s="54"/>
      <c r="B81" s="242"/>
      <c r="C81" s="59"/>
      <c r="D81" s="54"/>
      <c r="E81" s="78"/>
      <c r="F81" s="78"/>
      <c r="G81" s="78"/>
      <c r="H81" s="78"/>
      <c r="I81" s="78"/>
      <c r="J81" s="77"/>
      <c r="K81" s="30"/>
    </row>
    <row r="82" spans="1:11" x14ac:dyDescent="0.3">
      <c r="A82" s="54"/>
      <c r="B82" s="242"/>
      <c r="C82" s="34"/>
      <c r="D82" s="54"/>
      <c r="E82" s="59"/>
      <c r="F82" s="59"/>
      <c r="G82" s="59"/>
      <c r="H82" s="59"/>
      <c r="I82" s="59"/>
      <c r="K82" s="30"/>
    </row>
    <row r="83" spans="1:11" x14ac:dyDescent="0.3">
      <c r="A83" s="54"/>
      <c r="B83" s="30"/>
      <c r="C83" s="34"/>
      <c r="D83" s="54"/>
      <c r="E83" s="34"/>
      <c r="F83" s="34"/>
      <c r="G83" s="34"/>
      <c r="H83" s="34"/>
      <c r="I83" s="34"/>
      <c r="J83" s="30"/>
      <c r="K83" s="30"/>
    </row>
    <row r="84" spans="1:11" x14ac:dyDescent="0.3">
      <c r="B84" s="30"/>
      <c r="C84" s="34"/>
      <c r="D84" s="54"/>
      <c r="E84" s="59"/>
      <c r="F84" s="34"/>
      <c r="G84" s="34"/>
      <c r="H84" s="34"/>
      <c r="I84" s="34"/>
      <c r="J84" s="30"/>
      <c r="K84" s="30"/>
    </row>
    <row r="85" spans="1:11" x14ac:dyDescent="0.3">
      <c r="B85" s="30"/>
      <c r="C85" s="34"/>
      <c r="D85" s="54"/>
      <c r="E85" s="59"/>
      <c r="F85" s="34"/>
      <c r="G85" s="34"/>
      <c r="H85" s="34"/>
      <c r="I85" s="34"/>
      <c r="J85" s="30"/>
      <c r="K85" s="30"/>
    </row>
    <row r="86" spans="1:11" x14ac:dyDescent="0.3">
      <c r="B86" s="30"/>
      <c r="C86" s="34"/>
      <c r="D86" s="54"/>
      <c r="E86" s="34"/>
      <c r="F86" s="34"/>
      <c r="G86" s="34"/>
      <c r="H86" s="34"/>
      <c r="I86" s="34"/>
      <c r="J86" s="30"/>
      <c r="K86" s="30"/>
    </row>
    <row r="87" spans="1:11" x14ac:dyDescent="0.3">
      <c r="B87" s="30"/>
      <c r="C87" s="34"/>
      <c r="D87" s="54"/>
      <c r="E87" s="34"/>
      <c r="F87" s="34"/>
      <c r="G87" s="34"/>
      <c r="H87" s="34"/>
      <c r="I87" s="34"/>
      <c r="J87" s="30"/>
      <c r="K87" s="30"/>
    </row>
    <row r="88" spans="1:11" x14ac:dyDescent="0.3">
      <c r="B88" s="30"/>
      <c r="C88" s="34"/>
      <c r="D88" s="54"/>
      <c r="E88" s="34"/>
      <c r="F88" s="34"/>
      <c r="G88" s="34"/>
      <c r="H88" s="34"/>
      <c r="I88" s="34"/>
      <c r="J88" s="30"/>
      <c r="K88" s="30"/>
    </row>
    <row r="89" spans="1:11" x14ac:dyDescent="0.3">
      <c r="B89" s="30"/>
      <c r="C89" s="34"/>
      <c r="D89" s="34"/>
      <c r="E89" s="34"/>
      <c r="F89" s="34"/>
      <c r="G89" s="34"/>
      <c r="H89" s="34"/>
      <c r="I89" s="34"/>
      <c r="J89" s="30"/>
      <c r="K89" s="30"/>
    </row>
    <row r="90" spans="1:11" x14ac:dyDescent="0.3">
      <c r="B90" s="30"/>
      <c r="C90" s="34"/>
      <c r="D90" s="34"/>
      <c r="E90" s="34"/>
      <c r="F90" s="34"/>
      <c r="G90" s="34"/>
      <c r="H90" s="34"/>
      <c r="I90" s="34"/>
      <c r="J90" s="30"/>
      <c r="K90" s="30"/>
    </row>
    <row r="91" spans="1:11" x14ac:dyDescent="0.3">
      <c r="B91" s="30"/>
      <c r="C91" s="34"/>
      <c r="D91" s="34"/>
      <c r="E91" s="34"/>
      <c r="F91" s="34"/>
      <c r="G91" s="34"/>
      <c r="H91" s="34"/>
      <c r="I91" s="34"/>
      <c r="J91" s="30"/>
      <c r="K91" s="30"/>
    </row>
    <row r="92" spans="1:11" x14ac:dyDescent="0.3">
      <c r="B92" s="30"/>
      <c r="G92" s="30"/>
      <c r="I92" s="30"/>
      <c r="J92" s="30"/>
      <c r="K92" s="30"/>
    </row>
    <row r="93" spans="1:11" x14ac:dyDescent="0.3">
      <c r="B93" s="30"/>
      <c r="G93" s="30"/>
      <c r="I93" s="30"/>
      <c r="J93" s="30"/>
      <c r="K93" s="30"/>
    </row>
    <row r="94" spans="1:11" x14ac:dyDescent="0.3">
      <c r="B94" s="30"/>
      <c r="G94" s="30"/>
      <c r="I94" s="30"/>
      <c r="J94" s="30"/>
      <c r="K94" s="30"/>
    </row>
    <row r="95" spans="1:11" x14ac:dyDescent="0.3">
      <c r="B95" s="30"/>
      <c r="G95" s="30"/>
      <c r="I95" s="30"/>
      <c r="J95" s="30"/>
      <c r="K95" s="30"/>
    </row>
    <row r="96" spans="1:11" x14ac:dyDescent="0.3">
      <c r="B96" s="30"/>
      <c r="G96" s="30"/>
      <c r="I96" s="30"/>
      <c r="J96" s="30"/>
      <c r="K96" s="30"/>
    </row>
    <row r="97" spans="2:11" x14ac:dyDescent="0.3">
      <c r="B97" s="30"/>
      <c r="G97" s="30"/>
      <c r="I97" s="30"/>
      <c r="J97" s="30"/>
      <c r="K97" s="30"/>
    </row>
    <row r="98" spans="2:11" x14ac:dyDescent="0.3">
      <c r="B98" s="30"/>
      <c r="G98" s="30"/>
      <c r="I98" s="30"/>
      <c r="J98" s="30"/>
      <c r="K98" s="30"/>
    </row>
    <row r="99" spans="2:11" x14ac:dyDescent="0.3">
      <c r="B99" s="30"/>
      <c r="G99" s="30"/>
      <c r="I99" s="30"/>
      <c r="J99" s="30"/>
      <c r="K99" s="30"/>
    </row>
    <row r="100" spans="2:11" x14ac:dyDescent="0.3">
      <c r="B100" s="30"/>
      <c r="G100" s="30"/>
      <c r="I100" s="30"/>
      <c r="J100" s="30"/>
      <c r="K100" s="30"/>
    </row>
    <row r="101" spans="2:11" x14ac:dyDescent="0.3">
      <c r="B101" s="30"/>
      <c r="G101" s="30"/>
      <c r="I101" s="30"/>
      <c r="J101" s="30"/>
      <c r="K101" s="30"/>
    </row>
    <row r="102" spans="2:11" x14ac:dyDescent="0.3">
      <c r="B102" s="30"/>
      <c r="G102" s="30"/>
      <c r="I102" s="30"/>
      <c r="J102" s="30"/>
      <c r="K102" s="30"/>
    </row>
    <row r="103" spans="2:11" x14ac:dyDescent="0.3">
      <c r="B103" s="30"/>
      <c r="G103" s="30"/>
      <c r="I103" s="30"/>
      <c r="J103" s="30"/>
      <c r="K103" s="30"/>
    </row>
    <row r="104" spans="2:11" x14ac:dyDescent="0.3">
      <c r="B104" s="30"/>
      <c r="G104" s="30"/>
      <c r="I104" s="30"/>
      <c r="J104" s="30"/>
      <c r="K104" s="30"/>
    </row>
    <row r="105" spans="2:11" x14ac:dyDescent="0.3">
      <c r="B105" s="30"/>
      <c r="G105" s="30"/>
      <c r="I105" s="30"/>
      <c r="J105" s="30"/>
      <c r="K105" s="30"/>
    </row>
    <row r="106" spans="2:11" x14ac:dyDescent="0.3">
      <c r="B106" s="30"/>
      <c r="G106" s="30"/>
      <c r="I106" s="30"/>
      <c r="J106" s="30"/>
      <c r="K106" s="30"/>
    </row>
    <row r="107" spans="2:11" x14ac:dyDescent="0.3">
      <c r="B107" s="30"/>
      <c r="G107" s="30"/>
      <c r="I107" s="30"/>
      <c r="J107" s="30"/>
      <c r="K107" s="30"/>
    </row>
    <row r="108" spans="2:11" x14ac:dyDescent="0.3">
      <c r="B108" s="30"/>
      <c r="G108" s="30"/>
      <c r="I108" s="30"/>
      <c r="J108" s="30"/>
      <c r="K108" s="30"/>
    </row>
    <row r="109" spans="2:11" x14ac:dyDescent="0.3">
      <c r="B109" s="30"/>
      <c r="G109" s="30"/>
      <c r="I109" s="30"/>
      <c r="J109" s="30"/>
      <c r="K109" s="30"/>
    </row>
    <row r="110" spans="2:11" x14ac:dyDescent="0.3">
      <c r="B110" s="30"/>
      <c r="G110" s="30"/>
      <c r="I110" s="30"/>
      <c r="J110" s="30"/>
      <c r="K110" s="30"/>
    </row>
    <row r="111" spans="2:11" x14ac:dyDescent="0.3">
      <c r="B111" s="30"/>
      <c r="G111" s="30"/>
      <c r="I111" s="30"/>
      <c r="J111" s="30"/>
      <c r="K111" s="30"/>
    </row>
    <row r="112" spans="2:11" x14ac:dyDescent="0.3">
      <c r="B112" s="30"/>
      <c r="G112" s="30"/>
      <c r="I112" s="30"/>
      <c r="J112" s="30"/>
      <c r="K112" s="30"/>
    </row>
    <row r="113" spans="2:11" x14ac:dyDescent="0.3">
      <c r="B113" s="30"/>
      <c r="G113" s="30"/>
      <c r="I113" s="30"/>
      <c r="J113" s="30"/>
      <c r="K113" s="30"/>
    </row>
    <row r="114" spans="2:11" x14ac:dyDescent="0.3">
      <c r="B114" s="30"/>
      <c r="G114" s="30"/>
      <c r="I114" s="30"/>
      <c r="J114" s="30"/>
      <c r="K114" s="30"/>
    </row>
    <row r="115" spans="2:11" x14ac:dyDescent="0.3">
      <c r="B115" s="30"/>
      <c r="G115" s="30"/>
      <c r="I115" s="30"/>
      <c r="J115" s="30"/>
      <c r="K115" s="30"/>
    </row>
    <row r="116" spans="2:11" x14ac:dyDescent="0.3">
      <c r="B116" s="30"/>
      <c r="G116" s="30"/>
      <c r="I116" s="30"/>
      <c r="J116" s="30"/>
      <c r="K116" s="30"/>
    </row>
    <row r="117" spans="2:11" x14ac:dyDescent="0.3">
      <c r="B117" s="30"/>
      <c r="G117" s="30"/>
      <c r="I117" s="30"/>
      <c r="J117" s="30"/>
      <c r="K117" s="30"/>
    </row>
    <row r="118" spans="2:11" x14ac:dyDescent="0.3">
      <c r="B118" s="30"/>
      <c r="G118" s="30"/>
      <c r="I118" s="30"/>
      <c r="J118" s="30"/>
      <c r="K118" s="30"/>
    </row>
    <row r="119" spans="2:11" x14ac:dyDescent="0.3">
      <c r="B119" s="30"/>
      <c r="G119" s="30"/>
      <c r="I119" s="30"/>
      <c r="J119" s="30"/>
      <c r="K119" s="30"/>
    </row>
    <row r="120" spans="2:11" x14ac:dyDescent="0.3">
      <c r="B120" s="30"/>
      <c r="G120" s="30"/>
      <c r="I120" s="30"/>
      <c r="J120" s="30"/>
      <c r="K120" s="30"/>
    </row>
    <row r="121" spans="2:11" x14ac:dyDescent="0.3">
      <c r="B121" s="30"/>
      <c r="G121" s="30"/>
      <c r="I121" s="30"/>
      <c r="J121" s="30"/>
      <c r="K121" s="30"/>
    </row>
    <row r="122" spans="2:11" x14ac:dyDescent="0.3">
      <c r="B122" s="30"/>
      <c r="G122" s="30"/>
      <c r="I122" s="30"/>
      <c r="J122" s="30"/>
      <c r="K122" s="30"/>
    </row>
    <row r="123" spans="2:11" x14ac:dyDescent="0.3">
      <c r="B123" s="30"/>
      <c r="G123" s="30"/>
      <c r="I123" s="30"/>
      <c r="J123" s="30"/>
      <c r="K123" s="30"/>
    </row>
    <row r="124" spans="2:11" x14ac:dyDescent="0.3">
      <c r="B124" s="30"/>
      <c r="G124" s="30"/>
      <c r="I124" s="30"/>
      <c r="J124" s="30"/>
      <c r="K124" s="30"/>
    </row>
    <row r="125" spans="2:11" x14ac:dyDescent="0.3">
      <c r="B125" s="30"/>
      <c r="G125" s="30"/>
      <c r="I125" s="30"/>
      <c r="J125" s="30"/>
      <c r="K125" s="30"/>
    </row>
    <row r="126" spans="2:11" x14ac:dyDescent="0.3">
      <c r="B126" s="30"/>
      <c r="G126" s="30"/>
      <c r="I126" s="30"/>
      <c r="J126" s="30"/>
      <c r="K126" s="30"/>
    </row>
    <row r="127" spans="2:11" x14ac:dyDescent="0.3">
      <c r="B127" s="30"/>
      <c r="G127" s="30"/>
      <c r="I127" s="30"/>
      <c r="J127" s="30"/>
      <c r="K127" s="30"/>
    </row>
    <row r="128" spans="2:11" x14ac:dyDescent="0.3">
      <c r="B128" s="30"/>
      <c r="G128" s="30"/>
      <c r="I128" s="30"/>
      <c r="J128" s="30"/>
      <c r="K128" s="30"/>
    </row>
    <row r="129" spans="2:11" x14ac:dyDescent="0.3">
      <c r="B129" s="30"/>
      <c r="G129" s="30"/>
      <c r="I129" s="30"/>
      <c r="J129" s="30"/>
      <c r="K129" s="30"/>
    </row>
    <row r="130" spans="2:11" x14ac:dyDescent="0.3">
      <c r="B130" s="30"/>
      <c r="G130" s="30"/>
      <c r="I130" s="30"/>
      <c r="J130" s="30"/>
      <c r="K130" s="30"/>
    </row>
    <row r="131" spans="2:11" x14ac:dyDescent="0.3">
      <c r="B131" s="30"/>
      <c r="G131" s="30"/>
      <c r="I131" s="30"/>
      <c r="J131" s="30"/>
      <c r="K131" s="30"/>
    </row>
    <row r="132" spans="2:11" x14ac:dyDescent="0.3">
      <c r="B132" s="30"/>
      <c r="G132" s="30"/>
      <c r="I132" s="30"/>
      <c r="J132" s="30"/>
      <c r="K132" s="30"/>
    </row>
    <row r="133" spans="2:11" x14ac:dyDescent="0.3">
      <c r="B133" s="30"/>
      <c r="G133" s="30"/>
      <c r="I133" s="30"/>
      <c r="J133" s="30"/>
      <c r="K133" s="30"/>
    </row>
    <row r="134" spans="2:11" x14ac:dyDescent="0.3">
      <c r="B134" s="30"/>
      <c r="G134" s="30"/>
      <c r="I134" s="30"/>
      <c r="J134" s="30"/>
      <c r="K134" s="30"/>
    </row>
    <row r="135" spans="2:11" x14ac:dyDescent="0.3">
      <c r="B135" s="30"/>
      <c r="G135" s="30"/>
      <c r="I135" s="30"/>
      <c r="J135" s="30"/>
      <c r="K135" s="30"/>
    </row>
    <row r="136" spans="2:11" x14ac:dyDescent="0.3">
      <c r="B136" s="30"/>
      <c r="G136" s="30"/>
      <c r="I136" s="30"/>
      <c r="J136" s="30"/>
      <c r="K136" s="30"/>
    </row>
    <row r="137" spans="2:11" x14ac:dyDescent="0.3">
      <c r="B137" s="30"/>
      <c r="G137" s="30"/>
      <c r="J137" s="30"/>
      <c r="K137" s="30"/>
    </row>
    <row r="138" spans="2:11" x14ac:dyDescent="0.3">
      <c r="B138" s="30"/>
      <c r="G138" s="30"/>
      <c r="J138" s="30"/>
      <c r="K138" s="30"/>
    </row>
    <row r="139" spans="2:11" x14ac:dyDescent="0.3">
      <c r="B139" s="30"/>
      <c r="G139" s="30"/>
      <c r="J139" s="30"/>
      <c r="K139" s="30"/>
    </row>
    <row r="140" spans="2:11" x14ac:dyDescent="0.3">
      <c r="B140" s="30"/>
      <c r="G140" s="30"/>
      <c r="J140" s="30"/>
      <c r="K140" s="30"/>
    </row>
    <row r="141" spans="2:11" x14ac:dyDescent="0.3">
      <c r="B141" s="30"/>
      <c r="G141" s="30"/>
      <c r="J141" s="30"/>
      <c r="K141" s="30"/>
    </row>
    <row r="142" spans="2:11" x14ac:dyDescent="0.3">
      <c r="B142" s="30"/>
      <c r="G142" s="30"/>
      <c r="J142" s="30"/>
      <c r="K142" s="30"/>
    </row>
    <row r="143" spans="2:11" x14ac:dyDescent="0.3">
      <c r="B143" s="30"/>
      <c r="G143" s="30"/>
      <c r="J143" s="30"/>
      <c r="K143" s="30"/>
    </row>
    <row r="144" spans="2:11" x14ac:dyDescent="0.3">
      <c r="B144" s="30"/>
      <c r="G144" s="30"/>
      <c r="J144" s="30"/>
      <c r="K144" s="30"/>
    </row>
    <row r="145" spans="2:11" x14ac:dyDescent="0.3">
      <c r="B145" s="30"/>
      <c r="G145" s="30"/>
      <c r="J145" s="30"/>
      <c r="K145" s="30"/>
    </row>
    <row r="146" spans="2:11" x14ac:dyDescent="0.3">
      <c r="B146" s="30"/>
      <c r="G146" s="30"/>
      <c r="J146" s="30"/>
      <c r="K146" s="30"/>
    </row>
    <row r="147" spans="2:11" x14ac:dyDescent="0.3">
      <c r="B147" s="30"/>
      <c r="G147" s="30"/>
      <c r="I147" s="30"/>
      <c r="J147" s="30"/>
      <c r="K147" s="30"/>
    </row>
    <row r="148" spans="2:11" x14ac:dyDescent="0.3">
      <c r="B148" s="30"/>
      <c r="G148" s="30"/>
      <c r="I148" s="30"/>
      <c r="J148" s="30"/>
      <c r="K148" s="30"/>
    </row>
    <row r="149" spans="2:11" x14ac:dyDescent="0.3">
      <c r="B149" s="30"/>
      <c r="G149" s="30"/>
      <c r="I149" s="30"/>
      <c r="J149" s="30"/>
      <c r="K149" s="30"/>
    </row>
    <row r="150" spans="2:11" x14ac:dyDescent="0.3">
      <c r="B150" s="30"/>
      <c r="G150" s="30"/>
      <c r="I150" s="30"/>
      <c r="J150" s="30"/>
      <c r="K150" s="30"/>
    </row>
    <row r="151" spans="2:11" x14ac:dyDescent="0.3">
      <c r="B151" s="30"/>
      <c r="G151" s="30"/>
      <c r="I151" s="30"/>
      <c r="J151" s="30"/>
      <c r="K151" s="30"/>
    </row>
    <row r="152" spans="2:11" x14ac:dyDescent="0.3">
      <c r="B152" s="30"/>
      <c r="G152" s="30"/>
      <c r="I152" s="30"/>
      <c r="J152" s="30"/>
      <c r="K152" s="30"/>
    </row>
    <row r="153" spans="2:11" x14ac:dyDescent="0.3">
      <c r="B153" s="30"/>
      <c r="G153" s="30"/>
      <c r="I153" s="30"/>
      <c r="J153" s="30"/>
      <c r="K153" s="30"/>
    </row>
    <row r="154" spans="2:11" x14ac:dyDescent="0.3">
      <c r="B154" s="30"/>
      <c r="G154" s="30"/>
      <c r="I154" s="30"/>
      <c r="J154" s="30"/>
      <c r="K154" s="30"/>
    </row>
    <row r="155" spans="2:11" x14ac:dyDescent="0.3">
      <c r="B155" s="30"/>
      <c r="G155" s="30"/>
      <c r="I155" s="30"/>
      <c r="J155" s="30"/>
      <c r="K155" s="30"/>
    </row>
    <row r="156" spans="2:11" x14ac:dyDescent="0.3">
      <c r="B156" s="30"/>
      <c r="G156" s="30"/>
      <c r="I156" s="30"/>
      <c r="J156" s="30"/>
      <c r="K156" s="30"/>
    </row>
    <row r="157" spans="2:11" x14ac:dyDescent="0.3">
      <c r="B157" s="30"/>
      <c r="G157" s="30"/>
      <c r="I157" s="30"/>
      <c r="J157" s="30"/>
      <c r="K157" s="30"/>
    </row>
    <row r="158" spans="2:11" x14ac:dyDescent="0.3">
      <c r="B158" s="30"/>
      <c r="G158" s="30"/>
      <c r="I158" s="30"/>
      <c r="J158" s="30"/>
      <c r="K158" s="30"/>
    </row>
    <row r="159" spans="2:11" x14ac:dyDescent="0.3">
      <c r="B159" s="30"/>
      <c r="G159" s="30"/>
      <c r="I159" s="30"/>
      <c r="J159" s="30"/>
      <c r="K159" s="30"/>
    </row>
    <row r="160" spans="2:11" x14ac:dyDescent="0.3">
      <c r="B160" s="30"/>
      <c r="G160" s="30"/>
      <c r="I160" s="30"/>
      <c r="J160" s="30"/>
      <c r="K160" s="30"/>
    </row>
    <row r="298" spans="2:11" x14ac:dyDescent="0.3">
      <c r="B298" s="30"/>
      <c r="G298" s="30"/>
      <c r="I298" s="30"/>
      <c r="J298" s="58"/>
      <c r="K298" s="30"/>
    </row>
    <row r="299" spans="2:11" x14ac:dyDescent="0.3">
      <c r="B299" s="30"/>
      <c r="G299" s="30"/>
      <c r="I299" s="30"/>
      <c r="J299" s="58"/>
      <c r="K299" s="30"/>
    </row>
  </sheetData>
  <customSheetViews>
    <customSheetView guid="{AE1B1716-57F4-4705-A4F2-7A8CD44D74C3}" scale="70" showPageBreaks="1" printArea="1">
      <selection activeCell="Q56" sqref="Q56:Q57"/>
      <pageMargins left="0.18" right="0.2" top="0.75" bottom="0.56999999999999995" header="0.3" footer="0.3"/>
      <pageSetup scale="59" orientation="landscape" r:id="rId1"/>
    </customSheetView>
    <customSheetView guid="{C98D41B4-6B7D-46F8-862F-B1C92554BE39}" scale="80" showPageBreaks="1" fitToPage="1" printArea="1" topLeftCell="A13">
      <selection activeCell="S56" sqref="S56"/>
      <pageMargins left="0.3" right="0.3" top="0.75" bottom="0.75" header="0.3" footer="0.3"/>
      <pageSetup scale="58" orientation="landscape" r:id="rId2"/>
    </customSheetView>
    <customSheetView guid="{E163314F-53A2-4A2F-A9CF-3F94F0129118}" scale="70" showPageBreaks="1" fitToPage="1" printArea="1">
      <selection activeCell="S36" sqref="S36"/>
      <pageMargins left="0.3" right="0.3" top="0.75" bottom="0.75" header="0.3" footer="0.3"/>
      <pageSetup scale="58" orientation="landscape" r:id="rId3"/>
    </customSheetView>
    <customSheetView guid="{CEC57B47-E6EC-4FDA-BCFD-6AC6A66DD178}" scale="70" showPageBreaks="1" fitToPage="1" printArea="1" topLeftCell="A16">
      <selection activeCell="U28" sqref="U28"/>
      <pageMargins left="0.3" right="0.3" top="0.75" bottom="0.75" header="0.3" footer="0.3"/>
      <pageSetup scale="55" orientation="landscape" r:id="rId4"/>
    </customSheetView>
    <customSheetView guid="{F5B97444-16EA-4AA7-9A70-95BB0AFD8284}" scale="80" showPageBreaks="1" fitToPage="1" printArea="1" topLeftCell="A13">
      <selection activeCell="S36" sqref="S36"/>
      <pageMargins left="0.3" right="0.3" top="0.75" bottom="0.75" header="0.3" footer="0.3"/>
      <pageSetup scale="57" orientation="landscape" r:id="rId5"/>
    </customSheetView>
    <customSheetView guid="{2E9FC00E-19D3-4355-A260-417D9236B30F}" scale="80" fitToPage="1" topLeftCell="A31">
      <selection activeCell="M17" sqref="M17"/>
      <pageMargins left="0.3" right="0.3" top="0.75" bottom="0.75" header="0.3" footer="0.3"/>
      <pageSetup scale="58" orientation="landscape" r:id="rId6"/>
    </customSheetView>
    <customSheetView guid="{F8C3F9F4-DBFA-417E-A63C-4DCF6CDDDD4D}" scale="80" showPageBreaks="1" fitToPage="1" printArea="1" topLeftCell="A16">
      <selection activeCell="M17" sqref="M17"/>
      <pageMargins left="0.3" right="0.3" top="0.75" bottom="0.75" header="0.3" footer="0.3"/>
      <pageSetup scale="57" orientation="landscape" r:id="rId7"/>
    </customSheetView>
    <customSheetView guid="{D80F9502-1760-4B4D-BEE6-65B7268CEFF2}" scale="90" showPageBreaks="1" fitToPage="1" printArea="1" topLeftCell="A11">
      <pane xSplit="2" ySplit="4" topLeftCell="C18" activePane="bottomRight" state="frozen"/>
      <selection pane="bottomRight" activeCell="I37" sqref="I37"/>
      <pageMargins left="0.18" right="0.2" top="0.75" bottom="0.56999999999999995" header="0.3" footer="0.3"/>
      <pageSetup scale="51" orientation="landscape" r:id="rId8"/>
    </customSheetView>
  </customSheetViews>
  <mergeCells count="6">
    <mergeCell ref="H10:I10"/>
    <mergeCell ref="A7:I7"/>
    <mergeCell ref="A3:K3"/>
    <mergeCell ref="A4:K4"/>
    <mergeCell ref="A5:K5"/>
    <mergeCell ref="A6:K6"/>
  </mergeCells>
  <pageMargins left="0.18" right="0.2" top="0.75" bottom="0.56999999999999995" header="0.3" footer="0.3"/>
  <pageSetup scale="48" orientation="landscape" r:id="rId9"/>
  <customProperties>
    <customPr name="_pios_id" r:id="rId10"/>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7"/>
  <sheetViews>
    <sheetView zoomScale="80" zoomScaleNormal="80" workbookViewId="0">
      <pane ySplit="12" topLeftCell="A13" activePane="bottomLeft" state="frozen"/>
      <selection pane="bottomLeft" activeCell="A13" sqref="A13"/>
    </sheetView>
  </sheetViews>
  <sheetFormatPr defaultColWidth="9.109375" defaultRowHeight="14.4" x14ac:dyDescent="0.3"/>
  <cols>
    <col min="1" max="1" width="5.88671875" style="91" customWidth="1"/>
    <col min="2" max="2" width="12.88671875" style="216" customWidth="1"/>
    <col min="3" max="3" width="20.109375" style="338" customWidth="1"/>
    <col min="4" max="4" width="10.44140625" style="347" customWidth="1"/>
    <col min="5" max="5" width="28" style="211" customWidth="1"/>
    <col min="6" max="6" width="17.5546875" style="91" customWidth="1"/>
    <col min="7" max="7" width="24.44140625" style="91" bestFit="1" customWidth="1"/>
    <col min="8" max="8" width="21.44140625" style="91" bestFit="1" customWidth="1"/>
    <col min="9" max="9" width="26.5546875" style="216" customWidth="1"/>
    <col min="10" max="10" width="16.5546875" style="91" customWidth="1"/>
    <col min="11" max="11" width="1.5546875" style="91" customWidth="1"/>
    <col min="12" max="12" width="21" style="91" customWidth="1"/>
    <col min="13" max="13" width="1.5546875" style="91" customWidth="1"/>
    <col min="14" max="14" width="20.109375" style="91" customWidth="1"/>
    <col min="15" max="16384" width="9.109375" style="91"/>
  </cols>
  <sheetData>
    <row r="1" spans="1:14" s="30" customFormat="1" x14ac:dyDescent="0.3">
      <c r="A1" s="443"/>
      <c r="B1" s="31"/>
      <c r="C1" s="307"/>
      <c r="D1" s="186"/>
      <c r="E1" s="308"/>
      <c r="I1" s="309" t="s">
        <v>194</v>
      </c>
      <c r="J1" s="310"/>
      <c r="K1" s="34"/>
    </row>
    <row r="2" spans="1:14" s="30" customFormat="1" x14ac:dyDescent="0.3">
      <c r="A2" s="20"/>
      <c r="B2" s="31"/>
      <c r="C2" s="307"/>
      <c r="D2" s="186"/>
      <c r="E2" s="308"/>
      <c r="I2" s="27" t="str">
        <f ca="1">RIGHT(CELL("filename",$A$1),LEN(CELL("filename",$A$1))-SEARCH("\Exhibits",CELL("filename",$A$1),1))</f>
        <v>Exhibits\[KAWC 2018 Rate Case - Income Statement.xlsx]MSFR Inc Stmt by Acct - SCH C.2</v>
      </c>
      <c r="J2" s="34"/>
      <c r="K2" s="34"/>
    </row>
    <row r="3" spans="1:14" s="30" customFormat="1" x14ac:dyDescent="0.3">
      <c r="A3" s="477" t="str">
        <f>'Link In'!C3</f>
        <v>Kentucky American Water Company</v>
      </c>
      <c r="B3" s="477"/>
      <c r="C3" s="477"/>
      <c r="D3" s="477"/>
      <c r="E3" s="477"/>
      <c r="F3" s="477"/>
      <c r="G3" s="477"/>
      <c r="H3" s="477"/>
      <c r="I3" s="477"/>
      <c r="J3" s="39"/>
      <c r="K3" s="39"/>
      <c r="L3" s="39"/>
    </row>
    <row r="4" spans="1:14" s="30" customFormat="1" x14ac:dyDescent="0.3">
      <c r="A4" s="477" t="str">
        <f>'Link In'!C5</f>
        <v>Case No. 2018-00358</v>
      </c>
      <c r="B4" s="477"/>
      <c r="C4" s="477"/>
      <c r="D4" s="477"/>
      <c r="E4" s="477"/>
      <c r="F4" s="477"/>
      <c r="G4" s="477"/>
      <c r="H4" s="477"/>
      <c r="I4" s="477"/>
      <c r="J4" s="39"/>
      <c r="K4" s="39"/>
      <c r="L4" s="39"/>
    </row>
    <row r="5" spans="1:14" s="30" customFormat="1" x14ac:dyDescent="0.3">
      <c r="A5" s="478" t="s">
        <v>190</v>
      </c>
      <c r="B5" s="478"/>
      <c r="C5" s="478"/>
      <c r="D5" s="478"/>
      <c r="E5" s="478"/>
      <c r="F5" s="478"/>
      <c r="G5" s="478"/>
      <c r="H5" s="478"/>
      <c r="I5" s="478"/>
      <c r="J5" s="311"/>
      <c r="K5" s="311"/>
      <c r="L5" s="311"/>
    </row>
    <row r="6" spans="1:14" s="30" customFormat="1" x14ac:dyDescent="0.3">
      <c r="A6" s="478" t="s">
        <v>185</v>
      </c>
      <c r="B6" s="478"/>
      <c r="C6" s="478"/>
      <c r="D6" s="478"/>
      <c r="E6" s="478"/>
      <c r="F6" s="478"/>
      <c r="G6" s="478"/>
      <c r="H6" s="478"/>
      <c r="I6" s="478"/>
      <c r="J6" s="311"/>
      <c r="K6" s="311"/>
      <c r="L6" s="311"/>
    </row>
    <row r="7" spans="1:14" s="30" customFormat="1" x14ac:dyDescent="0.3">
      <c r="A7" s="477"/>
      <c r="B7" s="477"/>
      <c r="C7" s="477"/>
      <c r="D7" s="477"/>
      <c r="E7" s="477"/>
      <c r="F7" s="477"/>
      <c r="G7" s="477"/>
      <c r="H7" s="477"/>
      <c r="I7" s="477"/>
      <c r="J7" s="39"/>
      <c r="K7" s="39"/>
      <c r="L7" s="39"/>
    </row>
    <row r="8" spans="1:14" s="30" customFormat="1" x14ac:dyDescent="0.3">
      <c r="A8" s="444" t="s">
        <v>263</v>
      </c>
      <c r="B8" s="39"/>
      <c r="C8" s="312"/>
      <c r="D8" s="202"/>
      <c r="E8" s="69"/>
      <c r="F8" s="242"/>
      <c r="I8" s="313" t="s">
        <v>194</v>
      </c>
      <c r="J8" s="42"/>
      <c r="K8" s="42"/>
    </row>
    <row r="9" spans="1:14" s="31" customFormat="1" x14ac:dyDescent="0.3">
      <c r="A9" s="32" t="s">
        <v>264</v>
      </c>
      <c r="C9" s="314"/>
      <c r="D9" s="202"/>
      <c r="E9" s="69"/>
      <c r="F9" s="242"/>
      <c r="G9" s="242"/>
      <c r="H9" s="242"/>
      <c r="I9" s="25" t="str">
        <f ca="1">RIGHT(CELL("filename",$A$1),LEN(CELL("filename",$A$1))-SEARCH("\Exhibits",CELL("filename",$A$1),1))</f>
        <v>Exhibits\[KAWC 2018 Rate Case - Income Statement.xlsx]MSFR Inc Stmt by Acct - SCH C.2</v>
      </c>
      <c r="J9" s="45"/>
      <c r="K9" s="45"/>
    </row>
    <row r="10" spans="1:14" s="31" customFormat="1" x14ac:dyDescent="0.3">
      <c r="A10" s="217"/>
      <c r="C10" s="314"/>
      <c r="D10" s="202"/>
      <c r="E10" s="69"/>
      <c r="F10" s="242"/>
      <c r="G10" s="242"/>
      <c r="H10" s="242"/>
      <c r="I10" s="242"/>
      <c r="J10" s="45"/>
      <c r="K10" s="45"/>
    </row>
    <row r="11" spans="1:14" s="31" customFormat="1" x14ac:dyDescent="0.3">
      <c r="A11" s="436" t="s">
        <v>2</v>
      </c>
      <c r="B11" s="242" t="s">
        <v>85</v>
      </c>
      <c r="C11" s="315" t="s">
        <v>184</v>
      </c>
      <c r="D11" s="202" t="s">
        <v>77</v>
      </c>
      <c r="E11" s="242" t="s">
        <v>77</v>
      </c>
      <c r="F11" s="242" t="s">
        <v>248</v>
      </c>
      <c r="G11" s="242" t="s">
        <v>37</v>
      </c>
      <c r="H11" s="242" t="s">
        <v>141</v>
      </c>
      <c r="I11" s="242" t="s">
        <v>250</v>
      </c>
      <c r="J11" s="45"/>
      <c r="K11" s="45"/>
    </row>
    <row r="12" spans="1:14" s="31" customFormat="1" x14ac:dyDescent="0.3">
      <c r="A12" s="354" t="s">
        <v>209</v>
      </c>
      <c r="B12" s="47" t="s">
        <v>224</v>
      </c>
      <c r="C12" s="179" t="s">
        <v>183</v>
      </c>
      <c r="D12" s="192" t="s">
        <v>76</v>
      </c>
      <c r="E12" s="47" t="s">
        <v>260</v>
      </c>
      <c r="F12" s="47" t="s">
        <v>76</v>
      </c>
      <c r="G12" s="48" t="s">
        <v>940</v>
      </c>
      <c r="H12" s="47" t="s">
        <v>249</v>
      </c>
      <c r="I12" s="47" t="s">
        <v>966</v>
      </c>
      <c r="J12" s="316"/>
      <c r="K12" s="45"/>
      <c r="L12" s="316"/>
      <c r="N12" s="316"/>
    </row>
    <row r="13" spans="1:14" x14ac:dyDescent="0.3">
      <c r="A13" s="212">
        <v>1</v>
      </c>
      <c r="B13" s="317"/>
      <c r="C13" s="318"/>
      <c r="D13" s="319"/>
      <c r="E13" s="210"/>
      <c r="F13" s="212"/>
      <c r="G13" s="122"/>
      <c r="H13" s="122"/>
      <c r="I13" s="123"/>
    </row>
    <row r="14" spans="1:14" x14ac:dyDescent="0.3">
      <c r="A14" s="212">
        <f>A13+1</f>
        <v>2</v>
      </c>
      <c r="B14" s="241">
        <v>400</v>
      </c>
      <c r="C14" s="320" t="s">
        <v>261</v>
      </c>
      <c r="D14" s="319">
        <f>'Link In'!C71</f>
        <v>40111000</v>
      </c>
      <c r="E14" s="210" t="str">
        <f>'Link In'!D71</f>
        <v>Res Sales Billed</v>
      </c>
      <c r="F14" s="212" t="str">
        <f>'Link In'!E71</f>
        <v>461.1</v>
      </c>
      <c r="G14" s="62">
        <f>-'Link In'!F71</f>
        <v>49744539</v>
      </c>
      <c r="H14" s="62">
        <f t="shared" ref="H14:H31" si="0">I14-G14</f>
        <v>-2193345</v>
      </c>
      <c r="I14" s="62">
        <f>-'Link In'!I71</f>
        <v>47551194</v>
      </c>
      <c r="J14" s="82"/>
      <c r="K14" s="140"/>
    </row>
    <row r="15" spans="1:14" x14ac:dyDescent="0.3">
      <c r="A15" s="212">
        <f t="shared" ref="A15:A78" si="1">A14+1</f>
        <v>3</v>
      </c>
      <c r="B15" s="241"/>
      <c r="C15" s="320"/>
      <c r="D15" s="319">
        <f>'Link In'!C72</f>
        <v>40111100</v>
      </c>
      <c r="E15" s="210" t="str">
        <f>'Link In'!D72</f>
        <v>ResSls Billed Surch</v>
      </c>
      <c r="F15" s="212" t="str">
        <f>'Link In'!E72</f>
        <v>461.1</v>
      </c>
      <c r="G15" s="321">
        <f>-'Link In'!F72</f>
        <v>-518</v>
      </c>
      <c r="H15" s="321">
        <f t="shared" si="0"/>
        <v>518</v>
      </c>
      <c r="I15" s="321">
        <f>-'Link In'!I72</f>
        <v>0</v>
      </c>
      <c r="J15" s="82"/>
      <c r="K15" s="140"/>
    </row>
    <row r="16" spans="1:14" x14ac:dyDescent="0.3">
      <c r="A16" s="212">
        <f t="shared" si="1"/>
        <v>4</v>
      </c>
      <c r="B16" s="435"/>
      <c r="C16" s="320"/>
      <c r="D16" s="319">
        <f>'Link In'!C73</f>
        <v>40111200</v>
      </c>
      <c r="E16" s="210" t="str">
        <f>'Link In'!D73</f>
        <v>ResSls Billed DSIC</v>
      </c>
      <c r="F16" s="212" t="str">
        <f>'Link In'!E73</f>
        <v>461.1</v>
      </c>
      <c r="G16" s="321">
        <f>-'Link In'!F73</f>
        <v>-456</v>
      </c>
      <c r="H16" s="321">
        <f t="shared" ref="H16" si="2">I16-G16</f>
        <v>456</v>
      </c>
      <c r="I16" s="321">
        <f>-'Link In'!I73</f>
        <v>0</v>
      </c>
      <c r="J16" s="82"/>
      <c r="K16" s="140"/>
    </row>
    <row r="17" spans="1:11" x14ac:dyDescent="0.3">
      <c r="A17" s="212">
        <f t="shared" si="1"/>
        <v>5</v>
      </c>
      <c r="B17" s="241"/>
      <c r="C17" s="322"/>
      <c r="D17" s="319">
        <f>'Link In'!C74</f>
        <v>40112000</v>
      </c>
      <c r="E17" s="210" t="str">
        <f>'Link In'!D74</f>
        <v>Res Sales Unbilled</v>
      </c>
      <c r="F17" s="212" t="str">
        <f>'Link In'!E74</f>
        <v>461.1</v>
      </c>
      <c r="G17" s="321">
        <f>-'Link In'!F74</f>
        <v>416113</v>
      </c>
      <c r="H17" s="321">
        <f t="shared" si="0"/>
        <v>-416113</v>
      </c>
      <c r="I17" s="321">
        <f>-'Link In'!I74</f>
        <v>0</v>
      </c>
      <c r="J17" s="82"/>
      <c r="K17" s="140"/>
    </row>
    <row r="18" spans="1:11" x14ac:dyDescent="0.3">
      <c r="A18" s="212">
        <f t="shared" si="1"/>
        <v>6</v>
      </c>
      <c r="B18" s="241"/>
      <c r="C18" s="322"/>
      <c r="D18" s="319">
        <f>'Link In'!C75</f>
        <v>40121000</v>
      </c>
      <c r="E18" s="210" t="str">
        <f>'Link In'!D75</f>
        <v>Com Sales Billed</v>
      </c>
      <c r="F18" s="212" t="str">
        <f>'Link In'!E75</f>
        <v>461.2</v>
      </c>
      <c r="G18" s="321">
        <f>-'Link In'!F75</f>
        <v>22628762</v>
      </c>
      <c r="H18" s="321">
        <f t="shared" si="0"/>
        <v>-964814</v>
      </c>
      <c r="I18" s="321">
        <f>-'Link In'!I75</f>
        <v>21663948</v>
      </c>
      <c r="J18" s="82"/>
      <c r="K18" s="140"/>
    </row>
    <row r="19" spans="1:11" x14ac:dyDescent="0.3">
      <c r="A19" s="212">
        <f t="shared" si="1"/>
        <v>7</v>
      </c>
      <c r="B19" s="241"/>
      <c r="C19" s="322"/>
      <c r="D19" s="319">
        <f>'Link In'!C76</f>
        <v>40122000</v>
      </c>
      <c r="E19" s="210" t="str">
        <f>'Link In'!D76</f>
        <v>Com Sales Unbilled</v>
      </c>
      <c r="F19" s="212" t="str">
        <f>'Link In'!E76</f>
        <v>461.2</v>
      </c>
      <c r="G19" s="321">
        <f>-'Link In'!F76</f>
        <v>427146</v>
      </c>
      <c r="H19" s="321">
        <f t="shared" si="0"/>
        <v>-427146</v>
      </c>
      <c r="I19" s="321">
        <f>-'Link In'!I76</f>
        <v>0</v>
      </c>
      <c r="J19" s="82"/>
      <c r="K19" s="140"/>
    </row>
    <row r="20" spans="1:11" x14ac:dyDescent="0.3">
      <c r="A20" s="212">
        <f t="shared" si="1"/>
        <v>8</v>
      </c>
      <c r="B20" s="241"/>
      <c r="C20" s="322"/>
      <c r="D20" s="319">
        <f>'Link In'!C77</f>
        <v>40131000</v>
      </c>
      <c r="E20" s="210" t="str">
        <f>'Link In'!D77</f>
        <v>Ind Sales Billed</v>
      </c>
      <c r="F20" s="212" t="str">
        <f>'Link In'!E77</f>
        <v>461.3</v>
      </c>
      <c r="G20" s="321">
        <f>-'Link In'!F77</f>
        <v>2813213</v>
      </c>
      <c r="H20" s="321">
        <f t="shared" si="0"/>
        <v>-297321</v>
      </c>
      <c r="I20" s="321">
        <f>-'Link In'!I77</f>
        <v>2515892</v>
      </c>
      <c r="J20" s="82"/>
      <c r="K20" s="140"/>
    </row>
    <row r="21" spans="1:11" x14ac:dyDescent="0.3">
      <c r="A21" s="212">
        <f t="shared" si="1"/>
        <v>9</v>
      </c>
      <c r="B21" s="241"/>
      <c r="C21" s="322"/>
      <c r="D21" s="319">
        <f>'Link In'!C78</f>
        <v>40132000</v>
      </c>
      <c r="E21" s="210" t="str">
        <f>'Link In'!D78</f>
        <v>Ind Sales Unbilled</v>
      </c>
      <c r="F21" s="212" t="str">
        <f>'Link In'!E78</f>
        <v>461.3</v>
      </c>
      <c r="G21" s="321">
        <f>-'Link In'!F78</f>
        <v>28117</v>
      </c>
      <c r="H21" s="321">
        <f t="shared" si="0"/>
        <v>-28117</v>
      </c>
      <c r="I21" s="321">
        <f>-'Link In'!I78</f>
        <v>0</v>
      </c>
      <c r="J21" s="82"/>
      <c r="K21" s="140"/>
    </row>
    <row r="22" spans="1:11" x14ac:dyDescent="0.3">
      <c r="A22" s="212">
        <f t="shared" si="1"/>
        <v>10</v>
      </c>
      <c r="B22" s="241"/>
      <c r="C22" s="320"/>
      <c r="D22" s="319">
        <f>'Link In'!C79</f>
        <v>40141000</v>
      </c>
      <c r="E22" s="210" t="str">
        <f>'Link In'!D79</f>
        <v>Publ Fire Billed</v>
      </c>
      <c r="F22" s="212" t="str">
        <f>'Link In'!E79</f>
        <v>462.1</v>
      </c>
      <c r="G22" s="321">
        <f>-'Link In'!F79</f>
        <v>3807205</v>
      </c>
      <c r="H22" s="321">
        <f t="shared" si="0"/>
        <v>-196095</v>
      </c>
      <c r="I22" s="321">
        <f>-'Link In'!I79</f>
        <v>3611110</v>
      </c>
      <c r="J22" s="82"/>
      <c r="K22" s="140"/>
    </row>
    <row r="23" spans="1:11" x14ac:dyDescent="0.3">
      <c r="A23" s="212">
        <f t="shared" si="1"/>
        <v>11</v>
      </c>
      <c r="B23" s="434"/>
      <c r="C23" s="320"/>
      <c r="D23" s="319">
        <f>'Link In'!C80</f>
        <v>40142000</v>
      </c>
      <c r="E23" s="210" t="str">
        <f>'Link In'!D80</f>
        <v>Publ Fire Unbilled</v>
      </c>
      <c r="F23" s="212" t="str">
        <f>'Link In'!E80</f>
        <v>462.1</v>
      </c>
      <c r="G23" s="321">
        <f>-'Link In'!F80</f>
        <v>-6</v>
      </c>
      <c r="H23" s="321">
        <f t="shared" ref="H23" si="3">I23-G23</f>
        <v>6</v>
      </c>
      <c r="I23" s="321">
        <f>-'Link In'!I80</f>
        <v>0</v>
      </c>
      <c r="J23" s="82"/>
      <c r="K23" s="140"/>
    </row>
    <row r="24" spans="1:11" x14ac:dyDescent="0.3">
      <c r="A24" s="212">
        <f t="shared" si="1"/>
        <v>12</v>
      </c>
      <c r="B24" s="241"/>
      <c r="C24" s="323"/>
      <c r="D24" s="319">
        <f>'Link In'!C81</f>
        <v>40145000</v>
      </c>
      <c r="E24" s="210" t="str">
        <f>'Link In'!D81</f>
        <v>Priv Fire Billed</v>
      </c>
      <c r="F24" s="212" t="str">
        <f>'Link In'!E81</f>
        <v>462.2</v>
      </c>
      <c r="G24" s="321">
        <f>-'Link In'!F81</f>
        <v>2801452</v>
      </c>
      <c r="H24" s="321">
        <f t="shared" si="0"/>
        <v>-136731</v>
      </c>
      <c r="I24" s="321">
        <f>-'Link In'!I81</f>
        <v>2664721</v>
      </c>
    </row>
    <row r="25" spans="1:11" x14ac:dyDescent="0.3">
      <c r="A25" s="212">
        <f t="shared" si="1"/>
        <v>13</v>
      </c>
      <c r="B25" s="412"/>
      <c r="C25" s="323"/>
      <c r="D25" s="319">
        <f>'Link In'!C82</f>
        <v>40146000</v>
      </c>
      <c r="E25" s="210" t="str">
        <f>'Link In'!D82</f>
        <v>Priv Fire Unbilled</v>
      </c>
      <c r="F25" s="212" t="str">
        <f>'Link In'!E82</f>
        <v>462.2</v>
      </c>
      <c r="G25" s="321">
        <f>-'Link In'!F82</f>
        <v>11165</v>
      </c>
      <c r="H25" s="321">
        <f t="shared" si="0"/>
        <v>-11165</v>
      </c>
      <c r="I25" s="321">
        <f>-'Link In'!I82</f>
        <v>0</v>
      </c>
    </row>
    <row r="26" spans="1:11" x14ac:dyDescent="0.3">
      <c r="A26" s="212">
        <f t="shared" si="1"/>
        <v>14</v>
      </c>
      <c r="B26" s="241"/>
      <c r="C26" s="324"/>
      <c r="D26" s="319">
        <f>'Link In'!C83</f>
        <v>40151000</v>
      </c>
      <c r="E26" s="210" t="str">
        <f>'Link In'!D83</f>
        <v>Publ Auth Billed</v>
      </c>
      <c r="F26" s="212" t="str">
        <f>'Link In'!E82</f>
        <v>462.2</v>
      </c>
      <c r="G26" s="321">
        <f>-'Link In'!F83</f>
        <v>5785621</v>
      </c>
      <c r="H26" s="321">
        <f t="shared" si="0"/>
        <v>-82246</v>
      </c>
      <c r="I26" s="321">
        <f>-'Link In'!I83</f>
        <v>5703375</v>
      </c>
      <c r="J26" s="82"/>
    </row>
    <row r="27" spans="1:11" x14ac:dyDescent="0.3">
      <c r="A27" s="212">
        <f t="shared" si="1"/>
        <v>15</v>
      </c>
      <c r="B27" s="241"/>
      <c r="C27" s="320"/>
      <c r="D27" s="319">
        <f>'Link In'!C84</f>
        <v>40152000</v>
      </c>
      <c r="E27" s="210" t="str">
        <f>'Link In'!D84</f>
        <v>Publ Auth Unbilled</v>
      </c>
      <c r="F27" s="212" t="str">
        <f>'Link In'!E83</f>
        <v>461.4</v>
      </c>
      <c r="G27" s="321">
        <f>-'Link In'!F84</f>
        <v>271611</v>
      </c>
      <c r="H27" s="321">
        <f t="shared" si="0"/>
        <v>-271611</v>
      </c>
      <c r="I27" s="321">
        <f>-'Link In'!I84</f>
        <v>0</v>
      </c>
      <c r="J27" s="82"/>
    </row>
    <row r="28" spans="1:11" x14ac:dyDescent="0.3">
      <c r="A28" s="212">
        <f t="shared" si="1"/>
        <v>16</v>
      </c>
      <c r="B28" s="241"/>
      <c r="C28" s="322"/>
      <c r="D28" s="319">
        <f>'Link In'!C85</f>
        <v>40161000</v>
      </c>
      <c r="E28" s="210" t="str">
        <f>'Link In'!D85</f>
        <v>Sls/Rsle Billed</v>
      </c>
      <c r="F28" s="212" t="str">
        <f>'Link In'!E84</f>
        <v>461.4</v>
      </c>
      <c r="G28" s="321">
        <f>-'Link In'!F85</f>
        <v>1882705</v>
      </c>
      <c r="H28" s="321">
        <f t="shared" si="0"/>
        <v>-171615</v>
      </c>
      <c r="I28" s="321">
        <f>-'Link In'!I85</f>
        <v>1711090</v>
      </c>
    </row>
    <row r="29" spans="1:11" x14ac:dyDescent="0.3">
      <c r="A29" s="212">
        <f t="shared" si="1"/>
        <v>17</v>
      </c>
      <c r="B29" s="241"/>
      <c r="C29" s="322"/>
      <c r="D29" s="319">
        <f>'Link In'!C86</f>
        <v>40161050</v>
      </c>
      <c r="E29" s="210" t="str">
        <f>'Link In'!D86</f>
        <v>Sls/Rsle Billed I/C</v>
      </c>
      <c r="F29" s="212" t="str">
        <f>'Link In'!E85</f>
        <v>466.</v>
      </c>
      <c r="G29" s="321">
        <f>-'Link In'!F86</f>
        <v>15096</v>
      </c>
      <c r="H29" s="321">
        <f t="shared" si="0"/>
        <v>-15096</v>
      </c>
      <c r="I29" s="321">
        <f>-'Link In'!I86</f>
        <v>0</v>
      </c>
    </row>
    <row r="30" spans="1:11" x14ac:dyDescent="0.3">
      <c r="A30" s="212">
        <f t="shared" si="1"/>
        <v>18</v>
      </c>
      <c r="B30" s="241"/>
      <c r="C30" s="322"/>
      <c r="D30" s="319">
        <f>'Link In'!C87</f>
        <v>40162000</v>
      </c>
      <c r="E30" s="210" t="str">
        <f>'Link In'!D87</f>
        <v>SalesforRsle Unbilld</v>
      </c>
      <c r="F30" s="212" t="str">
        <f>'Link In'!E86</f>
        <v>467.</v>
      </c>
      <c r="G30" s="321">
        <f>-'Link In'!F87</f>
        <v>39606</v>
      </c>
      <c r="H30" s="321">
        <f t="shared" si="0"/>
        <v>-39606</v>
      </c>
      <c r="I30" s="321">
        <f>-'Link In'!I87</f>
        <v>0</v>
      </c>
    </row>
    <row r="31" spans="1:11" x14ac:dyDescent="0.3">
      <c r="A31" s="212">
        <f t="shared" si="1"/>
        <v>19</v>
      </c>
      <c r="B31" s="241"/>
      <c r="C31" s="322"/>
      <c r="D31" s="319">
        <f>'Link In'!C88</f>
        <v>40171000</v>
      </c>
      <c r="E31" s="210" t="str">
        <f>'Link In'!D88</f>
        <v>Misc Sales Billed</v>
      </c>
      <c r="F31" s="212" t="str">
        <f>'Link In'!E87</f>
        <v>466.</v>
      </c>
      <c r="G31" s="321">
        <f>-'Link In'!F88</f>
        <v>80697</v>
      </c>
      <c r="H31" s="321">
        <f t="shared" si="0"/>
        <v>1343165</v>
      </c>
      <c r="I31" s="321">
        <f>-'Link In'!I88</f>
        <v>1423862</v>
      </c>
    </row>
    <row r="32" spans="1:11" x14ac:dyDescent="0.3">
      <c r="A32" s="212">
        <f t="shared" si="1"/>
        <v>20</v>
      </c>
      <c r="B32" s="435"/>
      <c r="C32" s="322"/>
      <c r="D32" s="319">
        <f>'Link In'!C89</f>
        <v>40171300</v>
      </c>
      <c r="E32" s="210" t="str">
        <f>'Link In'!D89</f>
        <v>MiscSls Bill Unmtrd</v>
      </c>
      <c r="F32" s="212" t="str">
        <f>'Link In'!E88</f>
        <v>474.</v>
      </c>
      <c r="G32" s="321">
        <f>-'Link In'!F89</f>
        <v>150</v>
      </c>
      <c r="H32" s="321">
        <f t="shared" ref="H32" si="4">I32-G32</f>
        <v>-150</v>
      </c>
      <c r="I32" s="321">
        <f>-'Link In'!I89</f>
        <v>0</v>
      </c>
    </row>
    <row r="33" spans="1:11" x14ac:dyDescent="0.3">
      <c r="A33" s="212">
        <f t="shared" si="1"/>
        <v>21</v>
      </c>
      <c r="B33" s="435"/>
      <c r="C33" s="322"/>
      <c r="D33" s="319">
        <f>'Link In'!C90</f>
        <v>40172000</v>
      </c>
      <c r="E33" s="210" t="str">
        <f>'Link In'!D90</f>
        <v>Misc Sales Unbilled</v>
      </c>
      <c r="F33" s="212" t="str">
        <f>'Link In'!E89</f>
        <v>474.</v>
      </c>
      <c r="G33" s="321">
        <f>-'Link In'!F90</f>
        <v>-1430</v>
      </c>
      <c r="H33" s="321">
        <f t="shared" ref="H33" si="5">I33-G33</f>
        <v>1430</v>
      </c>
      <c r="I33" s="321">
        <f>-'Link In'!I90</f>
        <v>0</v>
      </c>
    </row>
    <row r="34" spans="1:11" x14ac:dyDescent="0.3">
      <c r="A34" s="212">
        <f t="shared" si="1"/>
        <v>22</v>
      </c>
      <c r="B34" s="446"/>
      <c r="C34" s="322"/>
      <c r="D34" s="319">
        <f>'Link In'!C91</f>
        <v>40180100</v>
      </c>
      <c r="E34" s="210" t="str">
        <f>'Link In'!D91</f>
        <v>Oth Wtr Rev-Temp Svc</v>
      </c>
      <c r="F34" s="212" t="str">
        <f>'Link In'!E90</f>
        <v>474.</v>
      </c>
      <c r="G34" s="321">
        <f>-'Link In'!F91</f>
        <v>15</v>
      </c>
      <c r="H34" s="321">
        <f t="shared" ref="H34:H35" si="6">I34-G34</f>
        <v>-15</v>
      </c>
      <c r="I34" s="321">
        <f>-'Link In'!I91</f>
        <v>0</v>
      </c>
    </row>
    <row r="35" spans="1:11" x14ac:dyDescent="0.3">
      <c r="A35" s="212">
        <f t="shared" si="1"/>
        <v>23</v>
      </c>
      <c r="B35" s="412"/>
      <c r="C35" s="325"/>
      <c r="D35" s="327">
        <f>'Link In'!C92</f>
        <v>40189900</v>
      </c>
      <c r="E35" s="328" t="str">
        <f>'Link In'!D92</f>
        <v>Other Water Revenue</v>
      </c>
      <c r="F35" s="329" t="str">
        <f>'Link In'!E91</f>
        <v>471.</v>
      </c>
      <c r="G35" s="330">
        <f>-'Link In'!F92</f>
        <v>-1363581</v>
      </c>
      <c r="H35" s="330">
        <f t="shared" si="6"/>
        <v>0</v>
      </c>
      <c r="I35" s="330">
        <f>-'Link In'!I92</f>
        <v>-1363581</v>
      </c>
    </row>
    <row r="36" spans="1:11" x14ac:dyDescent="0.3">
      <c r="A36" s="212">
        <f t="shared" si="1"/>
        <v>24</v>
      </c>
      <c r="B36" s="241"/>
      <c r="C36" s="322"/>
      <c r="D36" s="319"/>
      <c r="E36" s="210"/>
      <c r="F36" s="241" t="s">
        <v>80</v>
      </c>
      <c r="G36" s="66">
        <f>SUM(G14:G35)</f>
        <v>89387222</v>
      </c>
      <c r="H36" s="66">
        <f>SUM(H14:H35)</f>
        <v>-3905611</v>
      </c>
      <c r="I36" s="66">
        <f>SUM(I14:I35)</f>
        <v>85481611</v>
      </c>
      <c r="J36" s="82"/>
      <c r="K36" s="331"/>
    </row>
    <row r="37" spans="1:11" x14ac:dyDescent="0.3">
      <c r="A37" s="212">
        <f t="shared" si="1"/>
        <v>25</v>
      </c>
      <c r="B37" s="241"/>
      <c r="C37" s="322"/>
      <c r="D37" s="319"/>
      <c r="E37" s="210"/>
      <c r="F37" s="241"/>
      <c r="G37" s="66"/>
      <c r="H37" s="66"/>
      <c r="I37" s="66"/>
      <c r="J37" s="82"/>
      <c r="K37" s="331"/>
    </row>
    <row r="38" spans="1:11" x14ac:dyDescent="0.3">
      <c r="A38" s="212">
        <f t="shared" si="1"/>
        <v>26</v>
      </c>
      <c r="B38" s="241">
        <v>420</v>
      </c>
      <c r="C38" s="332" t="s">
        <v>68</v>
      </c>
      <c r="D38" s="327"/>
      <c r="E38" s="328"/>
      <c r="F38" s="329">
        <v>420</v>
      </c>
      <c r="G38" s="84">
        <v>0</v>
      </c>
      <c r="H38" s="68">
        <f>'Inc Statment - SCH C.1'!F19</f>
        <v>551340</v>
      </c>
      <c r="I38" s="68">
        <f>'Link In'!I19</f>
        <v>551340</v>
      </c>
      <c r="J38" s="82"/>
      <c r="K38" s="331"/>
    </row>
    <row r="39" spans="1:11" x14ac:dyDescent="0.3">
      <c r="A39" s="212">
        <f t="shared" si="1"/>
        <v>27</v>
      </c>
      <c r="B39" s="241"/>
      <c r="C39" s="322"/>
      <c r="D39" s="319"/>
      <c r="E39" s="210"/>
      <c r="F39" s="241" t="s">
        <v>80</v>
      </c>
      <c r="G39" s="66">
        <f>G38</f>
        <v>0</v>
      </c>
      <c r="H39" s="66">
        <f>H38</f>
        <v>551340</v>
      </c>
      <c r="I39" s="66">
        <f>I38</f>
        <v>551340</v>
      </c>
      <c r="J39" s="82"/>
      <c r="K39" s="331"/>
    </row>
    <row r="40" spans="1:11" x14ac:dyDescent="0.3">
      <c r="A40" s="212">
        <f t="shared" si="1"/>
        <v>28</v>
      </c>
      <c r="B40" s="241"/>
      <c r="C40" s="322"/>
      <c r="D40" s="319"/>
      <c r="E40" s="210"/>
      <c r="F40" s="212"/>
      <c r="G40" s="65"/>
      <c r="H40" s="65"/>
      <c r="I40" s="66"/>
      <c r="J40" s="333"/>
    </row>
    <row r="41" spans="1:11" x14ac:dyDescent="0.3">
      <c r="A41" s="212">
        <f t="shared" si="1"/>
        <v>29</v>
      </c>
      <c r="B41" s="446">
        <v>400</v>
      </c>
      <c r="C41" s="320" t="str">
        <f>'Link In'!B104</f>
        <v>Other revenues</v>
      </c>
      <c r="D41" s="319">
        <f>'Link In'!C103</f>
        <v>40310100</v>
      </c>
      <c r="E41" s="210" t="str">
        <f>'Link In'!D103</f>
        <v>OthRev-Late Pymt Fee</v>
      </c>
      <c r="F41" s="212" t="str">
        <f>'Link In'!E103</f>
        <v>470.</v>
      </c>
      <c r="G41" s="65">
        <f>('Link In'!F103)*-1</f>
        <v>837881</v>
      </c>
      <c r="H41" s="65">
        <f t="shared" ref="H41" si="7">I41-G41</f>
        <v>-53397</v>
      </c>
      <c r="I41" s="65">
        <f>-'Link In'!I103</f>
        <v>784484</v>
      </c>
    </row>
    <row r="42" spans="1:11" x14ac:dyDescent="0.3">
      <c r="A42" s="212">
        <f t="shared" si="1"/>
        <v>30</v>
      </c>
      <c r="B42" s="241"/>
      <c r="C42" s="322"/>
      <c r="D42" s="319">
        <f>'Link In'!C104</f>
        <v>40310200</v>
      </c>
      <c r="E42" s="210" t="str">
        <f>'Link In'!D104</f>
        <v>OthRev-Rent</v>
      </c>
      <c r="F42" s="212" t="str">
        <f>'Link In'!E104</f>
        <v>472.</v>
      </c>
      <c r="G42" s="65">
        <f>('Link In'!F104)*-1</f>
        <v>95656</v>
      </c>
      <c r="H42" s="65">
        <f t="shared" ref="H42:H50" si="8">I42-G42</f>
        <v>1222</v>
      </c>
      <c r="I42" s="65">
        <f>-'Link In'!I104</f>
        <v>96878</v>
      </c>
    </row>
    <row r="43" spans="1:11" x14ac:dyDescent="0.3">
      <c r="A43" s="212">
        <f t="shared" si="1"/>
        <v>31</v>
      </c>
      <c r="B43" s="241"/>
      <c r="C43" s="322"/>
      <c r="D43" s="319">
        <f>'Link In'!C105</f>
        <v>40310250</v>
      </c>
      <c r="E43" s="210" t="str">
        <f>'Link In'!D105</f>
        <v>OthRev-Rent I/C</v>
      </c>
      <c r="F43" s="212" t="str">
        <f>'Link In'!E105</f>
        <v>473.</v>
      </c>
      <c r="G43" s="65">
        <f>('Link In'!F105)*-1</f>
        <v>154932</v>
      </c>
      <c r="H43" s="65">
        <f t="shared" si="8"/>
        <v>-2</v>
      </c>
      <c r="I43" s="65">
        <f>-'Link In'!I105</f>
        <v>154930</v>
      </c>
    </row>
    <row r="44" spans="1:11" x14ac:dyDescent="0.3">
      <c r="A44" s="212">
        <f t="shared" si="1"/>
        <v>32</v>
      </c>
      <c r="B44" s="241"/>
      <c r="C44" s="322"/>
      <c r="D44" s="319">
        <f>'Link In'!C106</f>
        <v>40310300</v>
      </c>
      <c r="E44" s="210" t="str">
        <f>'Link In'!D106</f>
        <v>OthRev-CFO</v>
      </c>
      <c r="F44" s="212" t="str">
        <f>'Link In'!E106</f>
        <v>471.</v>
      </c>
      <c r="G44" s="65">
        <f>('Link In'!F106)*-1</f>
        <v>0</v>
      </c>
      <c r="H44" s="65">
        <f t="shared" si="8"/>
        <v>0</v>
      </c>
      <c r="I44" s="65">
        <f>-'Link In'!I106</f>
        <v>0</v>
      </c>
    </row>
    <row r="45" spans="1:11" x14ac:dyDescent="0.3">
      <c r="A45" s="212">
        <f t="shared" si="1"/>
        <v>33</v>
      </c>
      <c r="B45" s="241"/>
      <c r="C45" s="322"/>
      <c r="D45" s="319">
        <f>'Link In'!C107</f>
        <v>40310400</v>
      </c>
      <c r="E45" s="210" t="str">
        <f>'Link In'!D107</f>
        <v>OthRev-NSF Ck Chrg</v>
      </c>
      <c r="F45" s="212" t="str">
        <f>'Link In'!E107</f>
        <v>471.</v>
      </c>
      <c r="G45" s="65">
        <f>('Link In'!F107)*-1</f>
        <v>30420</v>
      </c>
      <c r="H45" s="65">
        <f t="shared" si="8"/>
        <v>420</v>
      </c>
      <c r="I45" s="65">
        <f>-'Link In'!I107</f>
        <v>30840</v>
      </c>
    </row>
    <row r="46" spans="1:11" x14ac:dyDescent="0.3">
      <c r="A46" s="212">
        <f t="shared" si="1"/>
        <v>34</v>
      </c>
      <c r="B46" s="241"/>
      <c r="C46" s="322"/>
      <c r="D46" s="319">
        <f>'Link In'!C108</f>
        <v>40310500</v>
      </c>
      <c r="E46" s="210" t="str">
        <f>'Link In'!D108</f>
        <v>OthRev-Appl/InitFee</v>
      </c>
      <c r="F46" s="212" t="str">
        <f>'Link In'!E108</f>
        <v>471.</v>
      </c>
      <c r="G46" s="65">
        <f>('Link In'!F108)*-1</f>
        <v>776520</v>
      </c>
      <c r="H46" s="65">
        <f t="shared" si="8"/>
        <v>-10839</v>
      </c>
      <c r="I46" s="65">
        <f>-'Link In'!I108</f>
        <v>765681</v>
      </c>
    </row>
    <row r="47" spans="1:11" x14ac:dyDescent="0.3">
      <c r="A47" s="212">
        <f t="shared" si="1"/>
        <v>35</v>
      </c>
      <c r="B47" s="241"/>
      <c r="C47" s="322"/>
      <c r="D47" s="319">
        <f>'Link In'!C109</f>
        <v>40310600</v>
      </c>
      <c r="E47" s="210" t="str">
        <f>'Link In'!D109</f>
        <v>OthRev-Usage Data</v>
      </c>
      <c r="F47" s="212" t="str">
        <f>'Link In'!E109</f>
        <v>471.</v>
      </c>
      <c r="G47" s="65">
        <f>('Link In'!F109)*-1</f>
        <v>51797</v>
      </c>
      <c r="H47" s="65">
        <f t="shared" si="8"/>
        <v>-259</v>
      </c>
      <c r="I47" s="65">
        <f>-'Link In'!I109</f>
        <v>51538</v>
      </c>
    </row>
    <row r="48" spans="1:11" x14ac:dyDescent="0.3">
      <c r="A48" s="212">
        <f t="shared" si="1"/>
        <v>36</v>
      </c>
      <c r="B48" s="241"/>
      <c r="C48" s="322"/>
      <c r="D48" s="319">
        <f>'Link In'!C110</f>
        <v>40310700</v>
      </c>
      <c r="E48" s="210" t="str">
        <f>'Link In'!D110</f>
        <v>OthRev-Reconnct Fee</v>
      </c>
      <c r="F48" s="212" t="str">
        <f>'Link In'!E110</f>
        <v>471.</v>
      </c>
      <c r="G48" s="65">
        <f>('Link In'!F110)*-1</f>
        <v>573394</v>
      </c>
      <c r="H48" s="65">
        <f t="shared" si="8"/>
        <v>25470</v>
      </c>
      <c r="I48" s="65">
        <f>-'Link In'!I110</f>
        <v>598864</v>
      </c>
    </row>
    <row r="49" spans="1:9" x14ac:dyDescent="0.3">
      <c r="A49" s="212">
        <f t="shared" si="1"/>
        <v>37</v>
      </c>
      <c r="B49" s="241"/>
      <c r="C49" s="325"/>
      <c r="D49" s="327">
        <f>'Link In'!C112</f>
        <v>40319900</v>
      </c>
      <c r="E49" s="328" t="str">
        <f>'Link In'!D112</f>
        <v>OthRev-Misc Svc</v>
      </c>
      <c r="F49" s="329" t="str">
        <f>'Link In'!E112</f>
        <v>471.</v>
      </c>
      <c r="G49" s="68">
        <f>('Link In'!F112)*-1</f>
        <v>165</v>
      </c>
      <c r="H49" s="68">
        <f t="shared" si="8"/>
        <v>-165</v>
      </c>
      <c r="I49" s="68">
        <f>-'Link In'!I112</f>
        <v>0</v>
      </c>
    </row>
    <row r="50" spans="1:9" x14ac:dyDescent="0.3">
      <c r="A50" s="212">
        <f t="shared" si="1"/>
        <v>38</v>
      </c>
      <c r="B50" s="241"/>
      <c r="C50" s="322"/>
      <c r="D50" s="319"/>
      <c r="E50" s="210"/>
      <c r="F50" s="241" t="s">
        <v>80</v>
      </c>
      <c r="G50" s="66">
        <f>SUM(G41:G49)</f>
        <v>2520765</v>
      </c>
      <c r="H50" s="66">
        <f t="shared" si="8"/>
        <v>-37550</v>
      </c>
      <c r="I50" s="66">
        <f>SUM(I41:I49)</f>
        <v>2483215</v>
      </c>
    </row>
    <row r="51" spans="1:9" x14ac:dyDescent="0.3">
      <c r="A51" s="212">
        <f t="shared" si="1"/>
        <v>39</v>
      </c>
      <c r="B51" s="241"/>
      <c r="C51" s="322"/>
      <c r="D51" s="319"/>
      <c r="E51" s="210"/>
      <c r="F51" s="212"/>
      <c r="G51" s="65"/>
      <c r="H51" s="65"/>
      <c r="I51" s="66"/>
    </row>
    <row r="52" spans="1:9" x14ac:dyDescent="0.3">
      <c r="A52" s="212">
        <f t="shared" si="1"/>
        <v>40</v>
      </c>
      <c r="B52" s="241">
        <v>401</v>
      </c>
      <c r="C52" s="332" t="str">
        <f>'Link In'!B115</f>
        <v>Purchased water</v>
      </c>
      <c r="D52" s="327">
        <f>'Link In'!C115</f>
        <v>51010000</v>
      </c>
      <c r="E52" s="328" t="str">
        <f>'Link In'!D115</f>
        <v>Purchased Water</v>
      </c>
      <c r="F52" s="329" t="str">
        <f>'Link In'!E115</f>
        <v>610.1</v>
      </c>
      <c r="G52" s="68">
        <f>'Link In'!F115</f>
        <v>299237</v>
      </c>
      <c r="H52" s="68">
        <f>I52-G52</f>
        <v>-46741</v>
      </c>
      <c r="I52" s="68">
        <f>'Link In'!I115</f>
        <v>252496</v>
      </c>
    </row>
    <row r="53" spans="1:9" x14ac:dyDescent="0.3">
      <c r="A53" s="212">
        <f t="shared" si="1"/>
        <v>41</v>
      </c>
      <c r="B53" s="241"/>
      <c r="C53" s="322"/>
      <c r="D53" s="319"/>
      <c r="E53" s="210"/>
      <c r="F53" s="241" t="s">
        <v>80</v>
      </c>
      <c r="G53" s="66">
        <f>'Link In'!F117</f>
        <v>299237</v>
      </c>
      <c r="H53" s="66">
        <f>I53-G53</f>
        <v>-46741</v>
      </c>
      <c r="I53" s="66">
        <f>SUM(I52:I52)</f>
        <v>252496</v>
      </c>
    </row>
    <row r="54" spans="1:9" x14ac:dyDescent="0.3">
      <c r="A54" s="212">
        <f t="shared" si="1"/>
        <v>42</v>
      </c>
      <c r="B54" s="241"/>
      <c r="C54" s="322"/>
      <c r="D54" s="319"/>
      <c r="E54" s="210"/>
      <c r="F54" s="212"/>
      <c r="G54" s="65"/>
      <c r="H54" s="65"/>
      <c r="I54" s="66"/>
    </row>
    <row r="55" spans="1:9" x14ac:dyDescent="0.3">
      <c r="A55" s="212">
        <f t="shared" si="1"/>
        <v>43</v>
      </c>
      <c r="B55" s="241">
        <v>401</v>
      </c>
      <c r="C55" s="320" t="str">
        <f>'Link In'!B118</f>
        <v>Fuel and power</v>
      </c>
      <c r="D55" s="319">
        <f>'Link In'!C118</f>
        <v>51510000</v>
      </c>
      <c r="E55" s="210" t="str">
        <f>'Link In'!D118</f>
        <v>Purchased Power</v>
      </c>
      <c r="F55" s="212" t="str">
        <f>'Link In'!E118</f>
        <v>615.8</v>
      </c>
      <c r="G55" s="65">
        <f>'Link In'!F118</f>
        <v>2141917.9799161823</v>
      </c>
      <c r="H55" s="65">
        <f t="shared" ref="H55:H60" si="9">I55-G55</f>
        <v>-1917906.8211712232</v>
      </c>
      <c r="I55" s="65">
        <f>'Link In'!I118</f>
        <v>224011.15874495916</v>
      </c>
    </row>
    <row r="56" spans="1:9" x14ac:dyDescent="0.3">
      <c r="A56" s="212">
        <f t="shared" si="1"/>
        <v>44</v>
      </c>
      <c r="B56" s="241"/>
      <c r="C56" s="320"/>
      <c r="D56" s="319">
        <f>'Link In'!C119</f>
        <v>51510011</v>
      </c>
      <c r="E56" s="210" t="str">
        <f>'Link In'!D119</f>
        <v>Purchased Power SS</v>
      </c>
      <c r="F56" s="212" t="str">
        <f>'Link In'!E119</f>
        <v>615.1</v>
      </c>
      <c r="G56" s="65">
        <f>'Link In'!F119</f>
        <v>91968</v>
      </c>
      <c r="H56" s="65">
        <f t="shared" si="9"/>
        <v>-22727.829999999987</v>
      </c>
      <c r="I56" s="65">
        <f>'Link In'!I119</f>
        <v>69240.170000000013</v>
      </c>
    </row>
    <row r="57" spans="1:9" x14ac:dyDescent="0.3">
      <c r="A57" s="212">
        <f t="shared" si="1"/>
        <v>45</v>
      </c>
      <c r="B57" s="241"/>
      <c r="C57" s="322"/>
      <c r="D57" s="319">
        <f>'Link In'!C120</f>
        <v>51510012</v>
      </c>
      <c r="E57" s="210" t="str">
        <f>'Link In'!D120</f>
        <v>Purchased Power P</v>
      </c>
      <c r="F57" s="212" t="str">
        <f>'Link In'!E120</f>
        <v>615.1</v>
      </c>
      <c r="G57" s="65">
        <f>'Link In'!F120</f>
        <v>246430</v>
      </c>
      <c r="H57" s="65">
        <f t="shared" si="9"/>
        <v>296400.80000000005</v>
      </c>
      <c r="I57" s="65">
        <f>'Link In'!I120</f>
        <v>542830.80000000005</v>
      </c>
    </row>
    <row r="58" spans="1:9" x14ac:dyDescent="0.3">
      <c r="A58" s="212">
        <f t="shared" si="1"/>
        <v>46</v>
      </c>
      <c r="B58" s="241"/>
      <c r="C58" s="320"/>
      <c r="D58" s="319">
        <f>'Link In'!C121</f>
        <v>51510013</v>
      </c>
      <c r="E58" s="210" t="str">
        <f>'Link In'!D121</f>
        <v>Purchased Power WT</v>
      </c>
      <c r="F58" s="212" t="str">
        <f>'Link In'!E121</f>
        <v>615.3</v>
      </c>
      <c r="G58" s="65">
        <f>'Link In'!F121</f>
        <v>1641892</v>
      </c>
      <c r="H58" s="65">
        <f t="shared" si="9"/>
        <v>1974833.02</v>
      </c>
      <c r="I58" s="65">
        <f>'Link In'!I121</f>
        <v>3616725.02</v>
      </c>
    </row>
    <row r="59" spans="1:9" x14ac:dyDescent="0.3">
      <c r="A59" s="212">
        <f t="shared" si="1"/>
        <v>47</v>
      </c>
      <c r="B59" s="241"/>
      <c r="C59" s="322"/>
      <c r="D59" s="319">
        <f>'Link In'!C122</f>
        <v>51510014</v>
      </c>
      <c r="E59" s="210" t="str">
        <f>'Link In'!D122</f>
        <v>Purchased Power TD</v>
      </c>
      <c r="F59" s="212" t="str">
        <f>'Link In'!E122</f>
        <v>615.5</v>
      </c>
      <c r="G59" s="65">
        <f>'Link In'!F122</f>
        <v>8200</v>
      </c>
      <c r="H59" s="65">
        <f t="shared" si="9"/>
        <v>9862.7900000000009</v>
      </c>
      <c r="I59" s="65">
        <f>'Link In'!I122</f>
        <v>18062.79</v>
      </c>
    </row>
    <row r="60" spans="1:9" x14ac:dyDescent="0.3">
      <c r="A60" s="212">
        <f t="shared" si="1"/>
        <v>48</v>
      </c>
      <c r="B60" s="241"/>
      <c r="C60" s="325"/>
      <c r="D60" s="327">
        <f>'Link In'!C123</f>
        <v>51520000</v>
      </c>
      <c r="E60" s="328" t="str">
        <f>'Link In'!D123</f>
        <v>Fuel for Power Prod</v>
      </c>
      <c r="F60" s="329" t="str">
        <f>'Link In'!E123</f>
        <v>616.1</v>
      </c>
      <c r="G60" s="68">
        <f>'Link In'!F123</f>
        <v>6000</v>
      </c>
      <c r="H60" s="68">
        <f t="shared" si="9"/>
        <v>-6000</v>
      </c>
      <c r="I60" s="68">
        <f>'Link In'!I123</f>
        <v>0</v>
      </c>
    </row>
    <row r="61" spans="1:9" x14ac:dyDescent="0.3">
      <c r="A61" s="212">
        <f t="shared" si="1"/>
        <v>49</v>
      </c>
      <c r="B61" s="241"/>
      <c r="C61" s="322"/>
      <c r="D61" s="319"/>
      <c r="E61" s="210"/>
      <c r="F61" s="241" t="s">
        <v>80</v>
      </c>
      <c r="G61" s="66">
        <f>'Link In'!F124</f>
        <v>4136407.9799161823</v>
      </c>
      <c r="H61" s="66">
        <f>SUM(H55:H60)</f>
        <v>334461.95882877678</v>
      </c>
      <c r="I61" s="66">
        <f>SUM(I55:I60)</f>
        <v>4470869.9387449594</v>
      </c>
    </row>
    <row r="62" spans="1:9" x14ac:dyDescent="0.3">
      <c r="A62" s="212">
        <f t="shared" si="1"/>
        <v>50</v>
      </c>
      <c r="B62" s="241"/>
      <c r="C62" s="322"/>
      <c r="D62" s="319"/>
      <c r="E62" s="210"/>
      <c r="F62" s="212"/>
      <c r="G62" s="65"/>
      <c r="H62" s="65"/>
      <c r="I62" s="66"/>
    </row>
    <row r="63" spans="1:9" x14ac:dyDescent="0.3">
      <c r="A63" s="212">
        <f t="shared" si="1"/>
        <v>51</v>
      </c>
      <c r="B63" s="241">
        <v>401</v>
      </c>
      <c r="C63" s="332" t="str">
        <f>'Link In'!B125</f>
        <v>Chemicals</v>
      </c>
      <c r="D63" s="327">
        <f>'Link In'!C125</f>
        <v>51800000</v>
      </c>
      <c r="E63" s="328" t="str">
        <f>'Link In'!D125</f>
        <v>Chemicals</v>
      </c>
      <c r="F63" s="329" t="str">
        <f>'Link In'!E125</f>
        <v>618.3</v>
      </c>
      <c r="G63" s="68">
        <f>'Link In'!F125</f>
        <v>1902436.9872043957</v>
      </c>
      <c r="H63" s="68">
        <f>I63-G63</f>
        <v>985429</v>
      </c>
      <c r="I63" s="68">
        <f>'Link In'!I125</f>
        <v>2887865.9872043957</v>
      </c>
    </row>
    <row r="64" spans="1:9" x14ac:dyDescent="0.3">
      <c r="A64" s="212">
        <f t="shared" si="1"/>
        <v>52</v>
      </c>
      <c r="B64" s="241"/>
      <c r="C64" s="322"/>
      <c r="D64" s="319"/>
      <c r="E64" s="210"/>
      <c r="F64" s="241" t="s">
        <v>80</v>
      </c>
      <c r="G64" s="66">
        <f>'Link In'!F126</f>
        <v>1902436.9872043957</v>
      </c>
      <c r="H64" s="66">
        <f>I64-G64</f>
        <v>985429</v>
      </c>
      <c r="I64" s="334">
        <f>I63</f>
        <v>2887865.9872043957</v>
      </c>
    </row>
    <row r="65" spans="1:9" x14ac:dyDescent="0.3">
      <c r="A65" s="212">
        <f t="shared" si="1"/>
        <v>53</v>
      </c>
      <c r="B65" s="241"/>
      <c r="C65" s="322"/>
      <c r="D65" s="319"/>
      <c r="E65" s="210"/>
      <c r="F65" s="212"/>
      <c r="G65" s="321"/>
      <c r="H65" s="321"/>
      <c r="I65" s="334"/>
    </row>
    <row r="66" spans="1:9" x14ac:dyDescent="0.3">
      <c r="A66" s="212">
        <f t="shared" si="1"/>
        <v>54</v>
      </c>
      <c r="B66" s="241">
        <v>401</v>
      </c>
      <c r="C66" s="320" t="str">
        <f>'Link In'!B127</f>
        <v>Waste disposal</v>
      </c>
      <c r="D66" s="319">
        <f>'Link In'!C127</f>
        <v>51110000</v>
      </c>
      <c r="E66" s="210" t="str">
        <f>'Link In'!D127</f>
        <v>Waste Disposal</v>
      </c>
      <c r="F66" s="212" t="str">
        <f>'Link In'!E127</f>
        <v>675.3</v>
      </c>
      <c r="G66" s="321">
        <f>'Link In'!F127</f>
        <v>476720</v>
      </c>
      <c r="H66" s="65">
        <f>I66-G66</f>
        <v>-69237</v>
      </c>
      <c r="I66" s="321">
        <f>'Link In'!I127</f>
        <v>407483</v>
      </c>
    </row>
    <row r="67" spans="1:9" x14ac:dyDescent="0.3">
      <c r="A67" s="212">
        <f t="shared" si="1"/>
        <v>55</v>
      </c>
      <c r="B67" s="241"/>
      <c r="C67" s="325"/>
      <c r="D67" s="327">
        <f>'Link In'!C128</f>
        <v>51120000</v>
      </c>
      <c r="E67" s="328" t="str">
        <f>'Link In'!D128</f>
        <v>Amort Waste Disposal</v>
      </c>
      <c r="F67" s="329" t="str">
        <f>'Link In'!E128</f>
        <v>675.3</v>
      </c>
      <c r="G67" s="330">
        <f>'Link In'!F128</f>
        <v>33336</v>
      </c>
      <c r="H67" s="68">
        <f>I67-G67</f>
        <v>-33336</v>
      </c>
      <c r="I67" s="330">
        <f>'Link In'!I128</f>
        <v>0</v>
      </c>
    </row>
    <row r="68" spans="1:9" x14ac:dyDescent="0.3">
      <c r="A68" s="212">
        <f t="shared" si="1"/>
        <v>56</v>
      </c>
      <c r="B68" s="241"/>
      <c r="C68" s="320"/>
      <c r="D68" s="319"/>
      <c r="E68" s="210"/>
      <c r="F68" s="241" t="s">
        <v>80</v>
      </c>
      <c r="G68" s="334">
        <f>'Link In'!F129</f>
        <v>510056</v>
      </c>
      <c r="H68" s="66">
        <f>SUM(H66:H67)</f>
        <v>-102573</v>
      </c>
      <c r="I68" s="334">
        <f>SUM(I66:I67)</f>
        <v>407483</v>
      </c>
    </row>
    <row r="69" spans="1:9" x14ac:dyDescent="0.3">
      <c r="A69" s="212">
        <f t="shared" si="1"/>
        <v>57</v>
      </c>
      <c r="B69" s="241"/>
      <c r="C69" s="322"/>
      <c r="D69" s="319"/>
      <c r="E69" s="210"/>
      <c r="F69" s="241"/>
      <c r="G69" s="335"/>
      <c r="H69" s="65"/>
      <c r="I69" s="335"/>
    </row>
    <row r="70" spans="1:9" x14ac:dyDescent="0.3">
      <c r="A70" s="212">
        <f t="shared" si="1"/>
        <v>58</v>
      </c>
      <c r="B70" s="241">
        <v>401</v>
      </c>
      <c r="C70" s="336" t="str">
        <f>'Link In'!B130</f>
        <v>Salaries and wages</v>
      </c>
      <c r="D70" s="319">
        <f>'Link In'!C130</f>
        <v>50100000</v>
      </c>
      <c r="E70" s="210" t="str">
        <f>'Link In'!D130</f>
        <v>Labor Expense</v>
      </c>
      <c r="F70" s="212" t="str">
        <f>'Link In'!E130</f>
        <v>601.8</v>
      </c>
      <c r="G70" s="76">
        <f>'Link In'!F130</f>
        <v>5971937</v>
      </c>
      <c r="H70" s="65">
        <f t="shared" ref="H70:H95" si="10">I70-G70</f>
        <v>-5971937</v>
      </c>
      <c r="I70" s="65">
        <v>0</v>
      </c>
    </row>
    <row r="71" spans="1:9" x14ac:dyDescent="0.3">
      <c r="A71" s="212">
        <f t="shared" si="1"/>
        <v>59</v>
      </c>
      <c r="B71" s="241"/>
      <c r="C71" s="322"/>
      <c r="D71" s="319">
        <f>'Link In'!C131</f>
        <v>50100001</v>
      </c>
      <c r="E71" s="210" t="str">
        <f>'Link In'!D131</f>
        <v>Labor ExpenseAccrual</v>
      </c>
      <c r="F71" s="212" t="str">
        <f>'Link In'!E131</f>
        <v>601.8</v>
      </c>
      <c r="G71" s="76">
        <f>'Link In'!F131</f>
        <v>-61217</v>
      </c>
      <c r="H71" s="65">
        <f t="shared" si="10"/>
        <v>61217</v>
      </c>
      <c r="I71" s="65">
        <v>0</v>
      </c>
    </row>
    <row r="72" spans="1:9" x14ac:dyDescent="0.3">
      <c r="A72" s="212">
        <f t="shared" si="1"/>
        <v>60</v>
      </c>
      <c r="B72" s="241"/>
      <c r="C72" s="322"/>
      <c r="D72" s="319">
        <f>'Link In'!C133</f>
        <v>50101300</v>
      </c>
      <c r="E72" s="210" t="str">
        <f>'Link In'!D133</f>
        <v>Labor Oper WT</v>
      </c>
      <c r="F72" s="212" t="str">
        <f>'Link In'!E133</f>
        <v>601.3</v>
      </c>
      <c r="G72" s="76">
        <f>'Link In'!F133</f>
        <v>964606</v>
      </c>
      <c r="H72" s="65">
        <f t="shared" si="10"/>
        <v>2431973.6037823926</v>
      </c>
      <c r="I72" s="76">
        <f>'Link In'!I133</f>
        <v>3396579.6037823926</v>
      </c>
    </row>
    <row r="73" spans="1:9" x14ac:dyDescent="0.3">
      <c r="A73" s="212">
        <f t="shared" si="1"/>
        <v>61</v>
      </c>
      <c r="B73" s="241"/>
      <c r="C73" s="322"/>
      <c r="D73" s="319">
        <f>'Link In'!C134</f>
        <v>50101305</v>
      </c>
      <c r="E73" s="210" t="str">
        <f>'Link In'!D134</f>
        <v>Labor Oper WT SupEng</v>
      </c>
      <c r="F73" s="212" t="str">
        <f>'Link In'!E134</f>
        <v>601.3</v>
      </c>
      <c r="G73" s="76">
        <f>'Link In'!F134</f>
        <v>54871</v>
      </c>
      <c r="H73" s="65">
        <f t="shared" si="10"/>
        <v>138341.27468950395</v>
      </c>
      <c r="I73" s="76">
        <f>'Link In'!I134</f>
        <v>193212.27468950395</v>
      </c>
    </row>
    <row r="74" spans="1:9" x14ac:dyDescent="0.3">
      <c r="A74" s="212">
        <f t="shared" si="1"/>
        <v>62</v>
      </c>
      <c r="B74" s="241"/>
      <c r="C74" s="322"/>
      <c r="D74" s="319">
        <f>'Link In'!C135</f>
        <v>50101400</v>
      </c>
      <c r="E74" s="210" t="str">
        <f>'Link In'!D135</f>
        <v>Labor Oper TD</v>
      </c>
      <c r="F74" s="212" t="str">
        <f>'Link In'!E135</f>
        <v>601.5</v>
      </c>
      <c r="G74" s="76">
        <f>'Link In'!F135</f>
        <v>97942</v>
      </c>
      <c r="H74" s="65">
        <f t="shared" si="10"/>
        <v>246932.2798133695</v>
      </c>
      <c r="I74" s="76">
        <f>'Link In'!I135</f>
        <v>344874.2798133695</v>
      </c>
    </row>
    <row r="75" spans="1:9" x14ac:dyDescent="0.3">
      <c r="A75" s="212">
        <f t="shared" si="1"/>
        <v>63</v>
      </c>
      <c r="B75" s="241"/>
      <c r="C75" s="322"/>
      <c r="D75" s="319">
        <f>'Link In'!C136</f>
        <v>50101405</v>
      </c>
      <c r="E75" s="210" t="str">
        <f>'Link In'!D136</f>
        <v>Labor Oper TD SupEng</v>
      </c>
      <c r="F75" s="212" t="str">
        <f>'Link In'!E136</f>
        <v>601.5</v>
      </c>
      <c r="G75" s="76">
        <f>'Link In'!F136</f>
        <v>26402</v>
      </c>
      <c r="H75" s="65">
        <f t="shared" si="10"/>
        <v>66564.967548473389</v>
      </c>
      <c r="I75" s="76">
        <f>'Link In'!I136</f>
        <v>92966.967548473389</v>
      </c>
    </row>
    <row r="76" spans="1:9" x14ac:dyDescent="0.3">
      <c r="A76" s="212">
        <f t="shared" si="1"/>
        <v>64</v>
      </c>
      <c r="B76" s="241"/>
      <c r="C76" s="322"/>
      <c r="D76" s="319">
        <f>'Link In'!C137</f>
        <v>50101415</v>
      </c>
      <c r="E76" s="210" t="str">
        <f>'Link In'!D137</f>
        <v>Labor Oper TD Lines</v>
      </c>
      <c r="F76" s="212" t="str">
        <f>'Link In'!E137</f>
        <v>601.5</v>
      </c>
      <c r="G76" s="76">
        <f>'Link In'!F137</f>
        <v>34635</v>
      </c>
      <c r="H76" s="65">
        <f t="shared" si="10"/>
        <v>87322.083593719261</v>
      </c>
      <c r="I76" s="76">
        <f>'Link In'!I137</f>
        <v>121957.08359371926</v>
      </c>
    </row>
    <row r="77" spans="1:9" x14ac:dyDescent="0.3">
      <c r="A77" s="212">
        <f t="shared" si="1"/>
        <v>65</v>
      </c>
      <c r="B77" s="241"/>
      <c r="C77" s="322"/>
      <c r="D77" s="319">
        <f>'Link In'!C138</f>
        <v>50101420</v>
      </c>
      <c r="E77" s="210" t="str">
        <f>'Link In'!D138</f>
        <v>Labor Oper TD Meter</v>
      </c>
      <c r="F77" s="212" t="str">
        <f>'Link In'!E138</f>
        <v>601.5</v>
      </c>
      <c r="G77" s="76">
        <f>'Link In'!F138</f>
        <v>367652</v>
      </c>
      <c r="H77" s="65">
        <f t="shared" si="10"/>
        <v>926927.63613102585</v>
      </c>
      <c r="I77" s="76">
        <f>'Link In'!I138</f>
        <v>1294579.6361310259</v>
      </c>
    </row>
    <row r="78" spans="1:9" x14ac:dyDescent="0.3">
      <c r="A78" s="212">
        <f t="shared" si="1"/>
        <v>66</v>
      </c>
      <c r="B78" s="241"/>
      <c r="C78" s="323"/>
      <c r="D78" s="319">
        <f>'Link In'!C139</f>
        <v>50101500</v>
      </c>
      <c r="E78" s="210" t="str">
        <f>'Link In'!D139</f>
        <v>Labor Oper CA</v>
      </c>
      <c r="F78" s="212" t="str">
        <f>'Link In'!E139</f>
        <v>601.7</v>
      </c>
      <c r="G78" s="76">
        <f>'Link In'!F139</f>
        <v>13171</v>
      </c>
      <c r="H78" s="65">
        <f t="shared" si="10"/>
        <v>33206.847495679984</v>
      </c>
      <c r="I78" s="76">
        <f>'Link In'!I139</f>
        <v>46377.847495679984</v>
      </c>
    </row>
    <row r="79" spans="1:9" x14ac:dyDescent="0.3">
      <c r="A79" s="212">
        <f t="shared" ref="A79:A142" si="11">A78+1</f>
        <v>67</v>
      </c>
      <c r="B79" s="241"/>
      <c r="C79" s="337"/>
      <c r="D79" s="319">
        <f>'Link In'!C140</f>
        <v>50101510</v>
      </c>
      <c r="E79" s="210" t="str">
        <f>'Link In'!D140</f>
        <v>Labor Oper CA MtrRd</v>
      </c>
      <c r="F79" s="212" t="str">
        <f>'Link In'!E140</f>
        <v>601.7</v>
      </c>
      <c r="G79" s="76">
        <f>'Link In'!F140</f>
        <v>134277</v>
      </c>
      <c r="H79" s="65">
        <f t="shared" si="10"/>
        <v>338540.41919196892</v>
      </c>
      <c r="I79" s="76">
        <f>'Link In'!I140</f>
        <v>472817.41919196892</v>
      </c>
    </row>
    <row r="80" spans="1:9" x14ac:dyDescent="0.3">
      <c r="A80" s="212">
        <f t="shared" si="11"/>
        <v>68</v>
      </c>
      <c r="B80" s="241"/>
      <c r="D80" s="319">
        <f>'Link In'!C142</f>
        <v>50101520</v>
      </c>
      <c r="E80" s="210" t="str">
        <f>'Link In'!D142</f>
        <v>Labor Oper CA CstSrv</v>
      </c>
      <c r="F80" s="212" t="str">
        <f>'Link In'!E142</f>
        <v>601.7</v>
      </c>
      <c r="G80" s="76">
        <f>'Link In'!F142</f>
        <v>102255</v>
      </c>
      <c r="H80" s="65">
        <f t="shared" si="10"/>
        <v>257806.25546053884</v>
      </c>
      <c r="I80" s="76">
        <f>'Link In'!I142</f>
        <v>360061.25546053884</v>
      </c>
    </row>
    <row r="81" spans="1:9" x14ac:dyDescent="0.3">
      <c r="A81" s="212">
        <f t="shared" si="11"/>
        <v>69</v>
      </c>
      <c r="B81" s="241"/>
      <c r="D81" s="319">
        <f>'Link In'!C143</f>
        <v>50101600</v>
      </c>
      <c r="E81" s="210" t="str">
        <f>'Link In'!D143</f>
        <v>Labor Oper AG</v>
      </c>
      <c r="F81" s="212" t="str">
        <f>'Link In'!E143</f>
        <v>601.8</v>
      </c>
      <c r="G81" s="76">
        <f>'Link In'!F143</f>
        <v>362686</v>
      </c>
      <c r="H81" s="65">
        <f t="shared" si="10"/>
        <v>914407.31082060537</v>
      </c>
      <c r="I81" s="76">
        <f>'Link In'!I143</f>
        <v>1277093.3108206054</v>
      </c>
    </row>
    <row r="82" spans="1:9" x14ac:dyDescent="0.3">
      <c r="A82" s="212">
        <f t="shared" si="11"/>
        <v>70</v>
      </c>
      <c r="B82" s="241"/>
      <c r="D82" s="319">
        <f>'Link In'!C144</f>
        <v>50101601</v>
      </c>
      <c r="E82" s="210" t="str">
        <f>'Link In'!D144</f>
        <v>Labor Oper AG Dir&amp;Of</v>
      </c>
      <c r="F82" s="212" t="str">
        <f>'Link In'!E144</f>
        <v>603.8</v>
      </c>
      <c r="G82" s="76">
        <f>'Link In'!F144</f>
        <v>161</v>
      </c>
      <c r="H82" s="65">
        <f t="shared" si="10"/>
        <v>405.91469492099907</v>
      </c>
      <c r="I82" s="76">
        <f>'Link In'!I144</f>
        <v>566.91469492099907</v>
      </c>
    </row>
    <row r="83" spans="1:9" x14ac:dyDescent="0.3">
      <c r="A83" s="212">
        <f t="shared" si="11"/>
        <v>71</v>
      </c>
      <c r="B83" s="241"/>
      <c r="D83" s="319">
        <f>'Link In'!C145</f>
        <v>50102300</v>
      </c>
      <c r="E83" s="210" t="str">
        <f>'Link In'!D145</f>
        <v>Labor Maint WT</v>
      </c>
      <c r="F83" s="212" t="str">
        <f>'Link In'!E145</f>
        <v>601.4</v>
      </c>
      <c r="G83" s="76">
        <f>'Link In'!F145</f>
        <v>96528</v>
      </c>
      <c r="H83" s="65">
        <f t="shared" si="10"/>
        <v>243367.2898840633</v>
      </c>
      <c r="I83" s="76">
        <f>'Link In'!I145</f>
        <v>339895.2898840633</v>
      </c>
    </row>
    <row r="84" spans="1:9" x14ac:dyDescent="0.3">
      <c r="A84" s="212">
        <f t="shared" si="11"/>
        <v>72</v>
      </c>
      <c r="B84" s="241"/>
      <c r="D84" s="319">
        <f>'Link In'!C146</f>
        <v>50102400</v>
      </c>
      <c r="E84" s="210" t="str">
        <f>'Link In'!D146</f>
        <v>Labor Maint TD</v>
      </c>
      <c r="F84" s="212" t="str">
        <f>'Link In'!E146</f>
        <v>601.6</v>
      </c>
      <c r="G84" s="76">
        <f>'Link In'!F146</f>
        <v>277315</v>
      </c>
      <c r="H84" s="65">
        <f t="shared" si="10"/>
        <v>699169.1529317816</v>
      </c>
      <c r="I84" s="76">
        <f>'Link In'!I146</f>
        <v>976484.1529317816</v>
      </c>
    </row>
    <row r="85" spans="1:9" x14ac:dyDescent="0.3">
      <c r="A85" s="212">
        <f t="shared" si="11"/>
        <v>73</v>
      </c>
      <c r="B85" s="241"/>
      <c r="D85" s="319">
        <f>'Link In'!C148</f>
        <v>50102420</v>
      </c>
      <c r="E85" s="210" t="str">
        <f>'Link In'!D148</f>
        <v>Labor Mnt TD Mains</v>
      </c>
      <c r="F85" s="212" t="str">
        <f>'Link In'!E148</f>
        <v>601.6</v>
      </c>
      <c r="G85" s="76">
        <f>'Link In'!F148</f>
        <v>23681</v>
      </c>
      <c r="H85" s="65">
        <f t="shared" si="10"/>
        <v>59704.757083379984</v>
      </c>
      <c r="I85" s="76">
        <f>'Link In'!I148</f>
        <v>83385.757083379984</v>
      </c>
    </row>
    <row r="86" spans="1:9" x14ac:dyDescent="0.3">
      <c r="A86" s="212">
        <f t="shared" si="11"/>
        <v>74</v>
      </c>
      <c r="B86" s="241"/>
      <c r="D86" s="319">
        <f>'Link In'!C150</f>
        <v>50102430</v>
      </c>
      <c r="E86" s="210" t="str">
        <f>'Link In'!D150</f>
        <v>Labor Mnt TD Service</v>
      </c>
      <c r="F86" s="212" t="str">
        <f>'Link In'!E150</f>
        <v>601.6</v>
      </c>
      <c r="G86" s="76">
        <f>'Link In'!F150</f>
        <v>59903</v>
      </c>
      <c r="H86" s="65">
        <f t="shared" si="10"/>
        <v>151027.9998127491</v>
      </c>
      <c r="I86" s="76">
        <f>'Link In'!I150</f>
        <v>210930.9998127491</v>
      </c>
    </row>
    <row r="87" spans="1:9" x14ac:dyDescent="0.3">
      <c r="A87" s="212">
        <f t="shared" si="11"/>
        <v>75</v>
      </c>
      <c r="B87" s="241"/>
      <c r="D87" s="319">
        <f>'Link In'!C151</f>
        <v>50102435</v>
      </c>
      <c r="E87" s="210" t="str">
        <f>'Link In'!D151</f>
        <v>Labor Mnt TD Meter</v>
      </c>
      <c r="F87" s="212" t="str">
        <f>'Link In'!E151</f>
        <v>601.6</v>
      </c>
      <c r="G87" s="76">
        <f>'Link In'!F151</f>
        <v>17852</v>
      </c>
      <c r="H87" s="65">
        <f t="shared" si="10"/>
        <v>45008.628159811647</v>
      </c>
      <c r="I87" s="76">
        <f>'Link In'!I151</f>
        <v>62860.628159811647</v>
      </c>
    </row>
    <row r="88" spans="1:9" x14ac:dyDescent="0.3">
      <c r="A88" s="212">
        <f t="shared" si="11"/>
        <v>76</v>
      </c>
      <c r="B88" s="241"/>
      <c r="D88" s="319">
        <f>'Link In'!C152</f>
        <v>50102440</v>
      </c>
      <c r="E88" s="210" t="str">
        <f>'Link In'!D152</f>
        <v>Labor Mnt TD Hydrant</v>
      </c>
      <c r="F88" s="212" t="str">
        <f>'Link In'!E152</f>
        <v>601.6</v>
      </c>
      <c r="G88" s="76">
        <f>'Link In'!F152</f>
        <v>9575</v>
      </c>
      <c r="H88" s="65">
        <f t="shared" si="10"/>
        <v>24140.578906015937</v>
      </c>
      <c r="I88" s="76">
        <f>'Link In'!I152</f>
        <v>33715.578906015937</v>
      </c>
    </row>
    <row r="89" spans="1:9" x14ac:dyDescent="0.3">
      <c r="A89" s="212">
        <f t="shared" si="11"/>
        <v>77</v>
      </c>
      <c r="B89" s="241"/>
      <c r="D89" s="319">
        <f>'Link In'!C153</f>
        <v>50109900</v>
      </c>
      <c r="E89" s="210" t="str">
        <f>'Link In'!D153</f>
        <v>Labor Cap Credits</v>
      </c>
      <c r="F89" s="212" t="str">
        <f>'Link In'!E153</f>
        <v>601.8</v>
      </c>
      <c r="G89" s="76">
        <f>'Link In'!F153</f>
        <v>-2447639</v>
      </c>
      <c r="H89" s="65">
        <f t="shared" si="10"/>
        <v>-199323</v>
      </c>
      <c r="I89" s="76">
        <f>'Link In'!I153</f>
        <v>-2646962</v>
      </c>
    </row>
    <row r="90" spans="1:9" x14ac:dyDescent="0.3">
      <c r="A90" s="212">
        <f t="shared" si="11"/>
        <v>78</v>
      </c>
      <c r="B90" s="241"/>
      <c r="D90" s="319">
        <f>'Link In'!C154</f>
        <v>50110000</v>
      </c>
      <c r="E90" s="210" t="str">
        <f>'Link In'!D154</f>
        <v>Labor NS OT -Natural</v>
      </c>
      <c r="F90" s="212" t="str">
        <f>'Link In'!E154</f>
        <v>601.8</v>
      </c>
      <c r="G90" s="76">
        <f>'Link In'!F154</f>
        <v>639111</v>
      </c>
      <c r="H90" s="65">
        <f t="shared" si="10"/>
        <v>-639111</v>
      </c>
      <c r="I90" s="76">
        <v>0</v>
      </c>
    </row>
    <row r="91" spans="1:9" x14ac:dyDescent="0.3">
      <c r="A91" s="212">
        <f t="shared" si="11"/>
        <v>79</v>
      </c>
      <c r="B91" s="241"/>
      <c r="D91" s="319">
        <f>'Link In'!C156</f>
        <v>50111300</v>
      </c>
      <c r="E91" s="210" t="str">
        <f>'Link In'!D156</f>
        <v>LaborOper NS OT WT</v>
      </c>
      <c r="F91" s="212" t="str">
        <f>'Link In'!E156</f>
        <v>601.3</v>
      </c>
      <c r="G91" s="76">
        <f>'Link In'!F156</f>
        <v>145972</v>
      </c>
      <c r="H91" s="65">
        <f t="shared" si="10"/>
        <v>113633.39362046882</v>
      </c>
      <c r="I91" s="183">
        <f>'Link In'!I156</f>
        <v>259605.39362046882</v>
      </c>
    </row>
    <row r="92" spans="1:9" x14ac:dyDescent="0.3">
      <c r="A92" s="212">
        <f t="shared" si="11"/>
        <v>80</v>
      </c>
      <c r="B92" s="241"/>
      <c r="D92" s="319">
        <f>'Link In'!C157</f>
        <v>50111400</v>
      </c>
      <c r="E92" s="210" t="str">
        <f>'Link In'!D157</f>
        <v>LaborOper NS OT TD</v>
      </c>
      <c r="F92" s="212" t="str">
        <f>'Link In'!E157</f>
        <v>601.5</v>
      </c>
      <c r="G92" s="76">
        <f>'Link In'!F157</f>
        <v>15804</v>
      </c>
      <c r="H92" s="65">
        <f t="shared" si="10"/>
        <v>12302.785142204593</v>
      </c>
      <c r="I92" s="183">
        <f>'Link In'!I157</f>
        <v>28106.785142204593</v>
      </c>
    </row>
    <row r="93" spans="1:9" x14ac:dyDescent="0.3">
      <c r="A93" s="212">
        <f t="shared" si="11"/>
        <v>81</v>
      </c>
      <c r="B93" s="241"/>
      <c r="D93" s="319">
        <f>'Link In'!C159</f>
        <v>50111415</v>
      </c>
      <c r="E93" s="210" t="str">
        <f>'Link In'!D159</f>
        <v>LaborOperNS OT TD Ln</v>
      </c>
      <c r="F93" s="212" t="str">
        <f>'Link In'!E159</f>
        <v>601.5</v>
      </c>
      <c r="G93" s="76">
        <f>'Link In'!F159</f>
        <v>5351</v>
      </c>
      <c r="H93" s="65">
        <f t="shared" si="10"/>
        <v>4165.5405780774981</v>
      </c>
      <c r="I93" s="183">
        <f>'Link In'!I159</f>
        <v>9516.5405780774981</v>
      </c>
    </row>
    <row r="94" spans="1:9" x14ac:dyDescent="0.3">
      <c r="A94" s="212">
        <f t="shared" si="11"/>
        <v>82</v>
      </c>
      <c r="B94" s="241"/>
      <c r="D94" s="319">
        <f>'Link In'!C160</f>
        <v>50111420</v>
      </c>
      <c r="E94" s="210" t="str">
        <f>'Link In'!D160</f>
        <v>LaborOperNS OT TD Mt</v>
      </c>
      <c r="F94" s="212" t="str">
        <f>'Link In'!E160</f>
        <v>601.5</v>
      </c>
      <c r="G94" s="76">
        <f>'Link In'!F160</f>
        <v>48078</v>
      </c>
      <c r="H94" s="65">
        <f t="shared" si="10"/>
        <v>37426.809925772744</v>
      </c>
      <c r="I94" s="183">
        <f>'Link In'!I160</f>
        <v>85504.809925772744</v>
      </c>
    </row>
    <row r="95" spans="1:9" x14ac:dyDescent="0.3">
      <c r="A95" s="212">
        <f t="shared" si="11"/>
        <v>83</v>
      </c>
      <c r="B95" s="241"/>
      <c r="D95" s="319">
        <f>'Link In'!C161</f>
        <v>50111500</v>
      </c>
      <c r="E95" s="210" t="str">
        <f>'Link In'!D161</f>
        <v>LaborOper NS OT CA</v>
      </c>
      <c r="F95" s="212" t="str">
        <f>'Link In'!E161</f>
        <v>601.7</v>
      </c>
      <c r="G95" s="76">
        <f>'Link In'!F161</f>
        <v>1089</v>
      </c>
      <c r="H95" s="65">
        <f t="shared" si="10"/>
        <v>847.74316754371057</v>
      </c>
      <c r="I95" s="183">
        <f>'Link In'!I161</f>
        <v>1936.7431675437106</v>
      </c>
    </row>
    <row r="96" spans="1:9" x14ac:dyDescent="0.3">
      <c r="A96" s="212">
        <f t="shared" si="11"/>
        <v>84</v>
      </c>
      <c r="B96" s="241"/>
      <c r="D96" s="319">
        <f>'Link In'!C162</f>
        <v>50111510</v>
      </c>
      <c r="E96" s="210" t="str">
        <f>'Link In'!D162</f>
        <v>LaborOperNS OT CA MR</v>
      </c>
      <c r="F96" s="212" t="str">
        <f>'Link In'!E162</f>
        <v>601.7</v>
      </c>
      <c r="G96" s="76">
        <f>'Link In'!F162</f>
        <v>17862</v>
      </c>
      <c r="H96" s="65">
        <f t="shared" ref="H96:H109" si="12">I96-G96</f>
        <v>13904.856252218331</v>
      </c>
      <c r="I96" s="183">
        <f>'Link In'!I162</f>
        <v>31766.856252218331</v>
      </c>
    </row>
    <row r="97" spans="1:9" x14ac:dyDescent="0.3">
      <c r="A97" s="212">
        <f t="shared" si="11"/>
        <v>85</v>
      </c>
      <c r="B97" s="241"/>
      <c r="D97" s="319">
        <f>'Link In'!C163</f>
        <v>50111520</v>
      </c>
      <c r="E97" s="210" t="str">
        <f>'Link In'!D163</f>
        <v>LaborOperNS OT CA CS</v>
      </c>
      <c r="F97" s="212" t="str">
        <f>'Link In'!E163</f>
        <v>601.7</v>
      </c>
      <c r="G97" s="76">
        <f>'Link In'!F163</f>
        <v>6274</v>
      </c>
      <c r="H97" s="65">
        <f t="shared" si="12"/>
        <v>4884.0593509359423</v>
      </c>
      <c r="I97" s="183">
        <f>'Link In'!I163</f>
        <v>11158.059350935942</v>
      </c>
    </row>
    <row r="98" spans="1:9" x14ac:dyDescent="0.3">
      <c r="A98" s="212">
        <f t="shared" si="11"/>
        <v>86</v>
      </c>
      <c r="B98" s="241"/>
      <c r="D98" s="319">
        <f>'Link In'!C164</f>
        <v>50111600</v>
      </c>
      <c r="E98" s="210" t="str">
        <f>'Link In'!D164</f>
        <v>LaborOper NS OT AG</v>
      </c>
      <c r="F98" s="212" t="str">
        <f>'Link In'!E164</f>
        <v>601.8</v>
      </c>
      <c r="G98" s="76">
        <f>'Link In'!F164</f>
        <v>122</v>
      </c>
      <c r="H98" s="65">
        <f t="shared" si="12"/>
        <v>94.972145491581927</v>
      </c>
      <c r="I98" s="183">
        <f>'Link In'!I164</f>
        <v>216.97214549158193</v>
      </c>
    </row>
    <row r="99" spans="1:9" x14ac:dyDescent="0.3">
      <c r="A99" s="212">
        <f t="shared" si="11"/>
        <v>87</v>
      </c>
      <c r="B99" s="241"/>
      <c r="D99" s="319">
        <f>'Link In'!C166</f>
        <v>50112300</v>
      </c>
      <c r="E99" s="210" t="str">
        <f>'Link In'!D166</f>
        <v>LaborMaint NS OT WT</v>
      </c>
      <c r="F99" s="212" t="str">
        <f>'Link In'!E166</f>
        <v>601.4</v>
      </c>
      <c r="G99" s="76">
        <f>'Link In'!F166</f>
        <v>24399</v>
      </c>
      <c r="H99" s="65">
        <f t="shared" si="12"/>
        <v>18993.650638107436</v>
      </c>
      <c r="I99" s="183">
        <f>'Link In'!I166</f>
        <v>43392.650638107436</v>
      </c>
    </row>
    <row r="100" spans="1:9" x14ac:dyDescent="0.3">
      <c r="A100" s="212">
        <f t="shared" si="11"/>
        <v>88</v>
      </c>
      <c r="B100" s="241"/>
      <c r="D100" s="319">
        <f>'Link In'!C167</f>
        <v>50112400</v>
      </c>
      <c r="E100" s="210" t="str">
        <f>'Link In'!D167</f>
        <v>LaborMaint NS OT TD</v>
      </c>
      <c r="F100" s="212" t="str">
        <f>'Link In'!E167</f>
        <v>601.6</v>
      </c>
      <c r="G100" s="76">
        <f>'Link In'!F167</f>
        <v>93016</v>
      </c>
      <c r="H100" s="65">
        <f t="shared" si="12"/>
        <v>72409.254795450688</v>
      </c>
      <c r="I100" s="183">
        <f>'Link In'!I167</f>
        <v>165425.25479545069</v>
      </c>
    </row>
    <row r="101" spans="1:9" x14ac:dyDescent="0.3">
      <c r="A101" s="212">
        <f t="shared" si="11"/>
        <v>89</v>
      </c>
      <c r="B101" s="241"/>
      <c r="D101" s="319">
        <f>'Link In'!C168</f>
        <v>50112420</v>
      </c>
      <c r="E101" s="210" t="str">
        <f>'Link In'!D168</f>
        <v>LaborMaintNSOT TD Mn</v>
      </c>
      <c r="F101" s="212" t="str">
        <f>'Link In'!E168</f>
        <v>601.6</v>
      </c>
      <c r="G101" s="76">
        <f>'Link In'!F168</f>
        <v>8862</v>
      </c>
      <c r="H101" s="65">
        <f t="shared" si="12"/>
        <v>6898.7143716917944</v>
      </c>
      <c r="I101" s="183">
        <f>'Link In'!I168</f>
        <v>15760.714371691794</v>
      </c>
    </row>
    <row r="102" spans="1:9" x14ac:dyDescent="0.3">
      <c r="A102" s="212">
        <f t="shared" si="11"/>
        <v>90</v>
      </c>
      <c r="B102" s="241"/>
      <c r="D102" s="319">
        <f>'Link In'!C169</f>
        <v>50112430</v>
      </c>
      <c r="E102" s="210" t="str">
        <f>'Link In'!D169</f>
        <v>LaborMaintNSOT TD Sv</v>
      </c>
      <c r="F102" s="212" t="str">
        <f>'Link In'!E169</f>
        <v>601.6</v>
      </c>
      <c r="G102" s="76">
        <f>'Link In'!F169</f>
        <v>16804</v>
      </c>
      <c r="H102" s="65">
        <f t="shared" si="12"/>
        <v>13081.245351151989</v>
      </c>
      <c r="I102" s="183">
        <f>'Link In'!I169</f>
        <v>29885.245351151989</v>
      </c>
    </row>
    <row r="103" spans="1:9" x14ac:dyDescent="0.3">
      <c r="A103" s="212">
        <f t="shared" si="11"/>
        <v>91</v>
      </c>
      <c r="B103" s="241"/>
      <c r="D103" s="319">
        <f>'Link In'!C170</f>
        <v>50112435</v>
      </c>
      <c r="E103" s="210" t="str">
        <f>'Link In'!D170</f>
        <v>LaborMaintNSOT TD Mt</v>
      </c>
      <c r="F103" s="212" t="str">
        <f>'Link In'!E170</f>
        <v>601.6</v>
      </c>
      <c r="G103" s="76">
        <f>'Link In'!F170</f>
        <v>3539</v>
      </c>
      <c r="H103" s="65">
        <f t="shared" si="12"/>
        <v>2754.9706794648228</v>
      </c>
      <c r="I103" s="183">
        <f>'Link In'!I170</f>
        <v>6293.9706794648228</v>
      </c>
    </row>
    <row r="104" spans="1:9" x14ac:dyDescent="0.3">
      <c r="A104" s="212">
        <f t="shared" si="11"/>
        <v>92</v>
      </c>
      <c r="B104" s="241"/>
      <c r="D104" s="319">
        <f>'Link In'!C171</f>
        <v>50112440</v>
      </c>
      <c r="E104" s="210" t="str">
        <f>'Link In'!D171</f>
        <v>LaborMaintNSOT TD Hy</v>
      </c>
      <c r="F104" s="212" t="str">
        <f>'Link In'!E171</f>
        <v>601.6</v>
      </c>
      <c r="G104" s="76">
        <f>'Link In'!F171</f>
        <v>1634</v>
      </c>
      <c r="H104" s="65">
        <f t="shared" si="12"/>
        <v>1272.00398142004</v>
      </c>
      <c r="I104" s="183">
        <f>'Link In'!I171</f>
        <v>2906.00398142004</v>
      </c>
    </row>
    <row r="105" spans="1:9" x14ac:dyDescent="0.3">
      <c r="A105" s="212">
        <f t="shared" si="11"/>
        <v>93</v>
      </c>
      <c r="B105" s="241"/>
      <c r="D105" s="319">
        <f>'Link In'!C172</f>
        <v>50119900</v>
      </c>
      <c r="E105" s="210" t="str">
        <f>'Link In'!D172</f>
        <v>LaborNSOT CapCredits</v>
      </c>
      <c r="F105" s="212" t="str">
        <f>'Link In'!E172</f>
        <v>601.8</v>
      </c>
      <c r="G105" s="76">
        <f>'Link In'!F172</f>
        <v>-359649</v>
      </c>
      <c r="H105" s="65">
        <f t="shared" si="12"/>
        <v>216098</v>
      </c>
      <c r="I105" s="183">
        <f>'Link In'!I172</f>
        <v>-143551</v>
      </c>
    </row>
    <row r="106" spans="1:9" x14ac:dyDescent="0.3">
      <c r="A106" s="212">
        <f t="shared" si="11"/>
        <v>94</v>
      </c>
      <c r="B106" s="241"/>
      <c r="D106" s="319">
        <f>'Link In'!C175</f>
        <v>50171000</v>
      </c>
      <c r="E106" s="210" t="str">
        <f>'Link In'!D175</f>
        <v>Annual Incent Plan</v>
      </c>
      <c r="F106" s="212" t="str">
        <f>'Link In'!E175</f>
        <v>601.8</v>
      </c>
      <c r="G106" s="76">
        <f>'Link In'!F175</f>
        <v>393701</v>
      </c>
      <c r="H106" s="65">
        <f t="shared" si="12"/>
        <v>183321</v>
      </c>
      <c r="I106" s="183">
        <f>'Link In'!I175</f>
        <v>577022</v>
      </c>
    </row>
    <row r="107" spans="1:9" x14ac:dyDescent="0.3">
      <c r="A107" s="212">
        <f t="shared" si="11"/>
        <v>95</v>
      </c>
      <c r="B107" s="241"/>
      <c r="D107" s="319">
        <f>'Link In'!C176</f>
        <v>50171600</v>
      </c>
      <c r="E107" s="210" t="str">
        <f>'Link In'!D176</f>
        <v>Comp Exp-Options</v>
      </c>
      <c r="F107" s="212" t="str">
        <f>'Link In'!E176</f>
        <v>601.8</v>
      </c>
      <c r="G107" s="76">
        <f>'Link In'!F176</f>
        <v>453</v>
      </c>
      <c r="H107" s="65">
        <f t="shared" si="12"/>
        <v>15.806387353810521</v>
      </c>
      <c r="I107" s="183">
        <f>'Link In'!I176</f>
        <v>468.80638735381052</v>
      </c>
    </row>
    <row r="108" spans="1:9" x14ac:dyDescent="0.3">
      <c r="A108" s="212">
        <f t="shared" si="11"/>
        <v>96</v>
      </c>
      <c r="B108" s="241"/>
      <c r="C108" s="339"/>
      <c r="D108" s="327">
        <f>'Link In'!C177</f>
        <v>50171800</v>
      </c>
      <c r="E108" s="328" t="str">
        <f>'Link In'!D177</f>
        <v>Comp Exp-RSU's</v>
      </c>
      <c r="F108" s="329" t="str">
        <f>'Link In'!E177</f>
        <v>601.8</v>
      </c>
      <c r="G108" s="340">
        <f>'Link In'!F177</f>
        <v>15109</v>
      </c>
      <c r="H108" s="68">
        <f t="shared" si="12"/>
        <v>527.19361264618965</v>
      </c>
      <c r="I108" s="68">
        <f>'Link In'!I177</f>
        <v>15636.19361264619</v>
      </c>
    </row>
    <row r="109" spans="1:9" x14ac:dyDescent="0.3">
      <c r="A109" s="212">
        <f t="shared" si="11"/>
        <v>97</v>
      </c>
      <c r="B109" s="241"/>
      <c r="D109" s="319"/>
      <c r="F109" s="216" t="s">
        <v>79</v>
      </c>
      <c r="G109" s="342">
        <f>'Link In'!F179</f>
        <v>7184124</v>
      </c>
      <c r="H109" s="66">
        <f t="shared" si="12"/>
        <v>618324.99999999907</v>
      </c>
      <c r="I109" s="342">
        <f>SUM(I70:I108)</f>
        <v>7802448.9999999991</v>
      </c>
    </row>
    <row r="110" spans="1:9" x14ac:dyDescent="0.3">
      <c r="A110" s="212">
        <f t="shared" si="11"/>
        <v>98</v>
      </c>
      <c r="B110" s="241"/>
      <c r="D110" s="319"/>
      <c r="G110" s="183"/>
      <c r="H110" s="183"/>
      <c r="I110" s="342"/>
    </row>
    <row r="111" spans="1:9" x14ac:dyDescent="0.3">
      <c r="A111" s="212">
        <f t="shared" si="11"/>
        <v>99</v>
      </c>
      <c r="B111" s="241">
        <v>401</v>
      </c>
      <c r="C111" s="343" t="str">
        <f>'Link In'!B180</f>
        <v>Pension expense</v>
      </c>
      <c r="D111" s="319">
        <f>'Link In'!C180</f>
        <v>50610000</v>
      </c>
      <c r="E111" s="211" t="str">
        <f>'Link In'!D180</f>
        <v>Pension Expense</v>
      </c>
      <c r="F111" s="212" t="str">
        <f>'Link In'!E180</f>
        <v>604.8</v>
      </c>
      <c r="G111" s="183">
        <f>'Link In'!F180</f>
        <v>627714</v>
      </c>
      <c r="H111" s="65">
        <f>I111-G111</f>
        <v>-73596</v>
      </c>
      <c r="I111" s="183">
        <f>'Link In'!I180</f>
        <v>554118</v>
      </c>
    </row>
    <row r="112" spans="1:9" x14ac:dyDescent="0.3">
      <c r="A112" s="212">
        <f t="shared" si="11"/>
        <v>100</v>
      </c>
      <c r="B112" s="241"/>
      <c r="C112" s="339"/>
      <c r="D112" s="327">
        <f>'Link In'!C181</f>
        <v>50610100</v>
      </c>
      <c r="E112" s="344" t="str">
        <f>'Link In'!D181</f>
        <v>Pension Cap Credits</v>
      </c>
      <c r="F112" s="329" t="str">
        <f>'Link In'!E181</f>
        <v>604.8</v>
      </c>
      <c r="G112" s="341">
        <f>'Link In'!F181</f>
        <v>-188553</v>
      </c>
      <c r="H112" s="68">
        <f>I112-G112</f>
        <v>33954</v>
      </c>
      <c r="I112" s="341">
        <f>'Link In'!I181</f>
        <v>-154599</v>
      </c>
    </row>
    <row r="113" spans="1:9" x14ac:dyDescent="0.3">
      <c r="A113" s="212">
        <f t="shared" si="11"/>
        <v>101</v>
      </c>
      <c r="B113" s="241"/>
      <c r="D113" s="319"/>
      <c r="F113" s="216" t="s">
        <v>80</v>
      </c>
      <c r="G113" s="342">
        <f>'Link In'!F182</f>
        <v>439161</v>
      </c>
      <c r="H113" s="66">
        <f>I113-G113</f>
        <v>-39642</v>
      </c>
      <c r="I113" s="342">
        <f>SUM(I111:I112)</f>
        <v>399519</v>
      </c>
    </row>
    <row r="114" spans="1:9" x14ac:dyDescent="0.3">
      <c r="A114" s="212">
        <f t="shared" si="11"/>
        <v>102</v>
      </c>
      <c r="B114" s="241"/>
      <c r="D114" s="319"/>
      <c r="G114" s="183"/>
      <c r="H114" s="183"/>
      <c r="I114" s="183"/>
    </row>
    <row r="115" spans="1:9" x14ac:dyDescent="0.3">
      <c r="A115" s="212">
        <f t="shared" si="11"/>
        <v>103</v>
      </c>
      <c r="B115" s="241">
        <v>401</v>
      </c>
      <c r="C115" s="343" t="s">
        <v>947</v>
      </c>
      <c r="D115" s="319">
        <f>'Link In'!C183</f>
        <v>50510000</v>
      </c>
      <c r="E115" s="211" t="str">
        <f>'Link In'!D183</f>
        <v>PBOP Expense</v>
      </c>
      <c r="F115" s="212" t="str">
        <f>'Link In'!E183</f>
        <v>604.8</v>
      </c>
      <c r="G115" s="183">
        <f>'Link In'!F183</f>
        <v>169677</v>
      </c>
      <c r="H115" s="65">
        <f>I115-G115</f>
        <v>-66996</v>
      </c>
      <c r="I115" s="183">
        <f>'Link In'!I183</f>
        <v>102681</v>
      </c>
    </row>
    <row r="116" spans="1:9" x14ac:dyDescent="0.3">
      <c r="A116" s="212">
        <f t="shared" si="11"/>
        <v>104</v>
      </c>
      <c r="B116" s="241"/>
      <c r="C116" s="339"/>
      <c r="D116" s="327">
        <f>'Link In'!C184</f>
        <v>50510100</v>
      </c>
      <c r="E116" s="344" t="str">
        <f>'Link In'!D184</f>
        <v>PBOP Cap Credits</v>
      </c>
      <c r="F116" s="329" t="str">
        <f>'Link In'!E184</f>
        <v>604.8</v>
      </c>
      <c r="G116" s="341">
        <f>'Link In'!F184</f>
        <v>-55076</v>
      </c>
      <c r="H116" s="68">
        <f>I116-G116</f>
        <v>26428</v>
      </c>
      <c r="I116" s="341">
        <f>'Link In'!I184</f>
        <v>-28648</v>
      </c>
    </row>
    <row r="117" spans="1:9" x14ac:dyDescent="0.3">
      <c r="A117" s="212">
        <f t="shared" si="11"/>
        <v>105</v>
      </c>
      <c r="B117" s="426"/>
      <c r="D117" s="319"/>
      <c r="F117" s="216" t="s">
        <v>80</v>
      </c>
      <c r="G117" s="342">
        <f>'Link In'!F185</f>
        <v>114601</v>
      </c>
      <c r="H117" s="66">
        <f>I117-G117</f>
        <v>-40568</v>
      </c>
      <c r="I117" s="342">
        <f>SUM(I115:I116)</f>
        <v>74033</v>
      </c>
    </row>
    <row r="118" spans="1:9" x14ac:dyDescent="0.3">
      <c r="A118" s="212">
        <f t="shared" si="11"/>
        <v>106</v>
      </c>
      <c r="B118" s="426"/>
      <c r="D118" s="319"/>
      <c r="F118" s="212"/>
      <c r="G118" s="183"/>
      <c r="H118" s="65"/>
      <c r="I118" s="183"/>
    </row>
    <row r="119" spans="1:9" x14ac:dyDescent="0.3">
      <c r="A119" s="212">
        <f t="shared" si="11"/>
        <v>107</v>
      </c>
      <c r="B119" s="428">
        <v>401</v>
      </c>
      <c r="D119" s="319">
        <f>'Link In'!C186</f>
        <v>50550000</v>
      </c>
      <c r="E119" s="211" t="str">
        <f>'Link In'!D186</f>
        <v>Group Insur Expense</v>
      </c>
      <c r="F119" s="212" t="str">
        <f>'Link In'!E186</f>
        <v>604.8</v>
      </c>
      <c r="G119" s="183">
        <f>'Link In'!F186</f>
        <v>1978520</v>
      </c>
      <c r="H119" s="65">
        <f>I119-G119</f>
        <v>422002</v>
      </c>
      <c r="I119" s="183">
        <f>'Link In'!I186</f>
        <v>2400522</v>
      </c>
    </row>
    <row r="120" spans="1:9" x14ac:dyDescent="0.3">
      <c r="A120" s="212">
        <f t="shared" si="11"/>
        <v>108</v>
      </c>
      <c r="B120" s="241"/>
      <c r="C120" s="339"/>
      <c r="D120" s="327">
        <f>'Link In'!C187</f>
        <v>50550100</v>
      </c>
      <c r="E120" s="344" t="str">
        <f>'Link In'!D187</f>
        <v>Group Ins Cap Credts</v>
      </c>
      <c r="F120" s="329" t="str">
        <f>'Link In'!E187</f>
        <v>604.8</v>
      </c>
      <c r="G120" s="341">
        <f>'Link In'!F187</f>
        <v>-563503</v>
      </c>
      <c r="H120" s="68">
        <f>I120-G120</f>
        <v>-116705</v>
      </c>
      <c r="I120" s="341">
        <f>'Link In'!I187</f>
        <v>-680208</v>
      </c>
    </row>
    <row r="121" spans="1:9" x14ac:dyDescent="0.3">
      <c r="A121" s="212">
        <f t="shared" si="11"/>
        <v>109</v>
      </c>
      <c r="B121" s="241"/>
      <c r="D121" s="319"/>
      <c r="F121" s="216" t="s">
        <v>80</v>
      </c>
      <c r="G121" s="342">
        <f>'Link In'!F188</f>
        <v>1415517</v>
      </c>
      <c r="H121" s="66">
        <f>I121-G121</f>
        <v>304797</v>
      </c>
      <c r="I121" s="342">
        <f>SUM(I119:I120)</f>
        <v>1720314</v>
      </c>
    </row>
    <row r="122" spans="1:9" x14ac:dyDescent="0.3">
      <c r="A122" s="212">
        <f t="shared" si="11"/>
        <v>110</v>
      </c>
      <c r="B122" s="241"/>
      <c r="D122" s="319"/>
      <c r="G122" s="183"/>
      <c r="H122" s="183"/>
      <c r="I122" s="342"/>
    </row>
    <row r="123" spans="1:9" x14ac:dyDescent="0.3">
      <c r="A123" s="212">
        <f t="shared" si="11"/>
        <v>111</v>
      </c>
      <c r="B123" s="241">
        <v>401</v>
      </c>
      <c r="C123" s="343" t="str">
        <f>'Link In'!B189</f>
        <v>Other benefits</v>
      </c>
      <c r="D123" s="319">
        <f>'Link In'!C189</f>
        <v>50421000</v>
      </c>
      <c r="E123" s="211" t="str">
        <f>'Link In'!D189</f>
        <v>401k Expense</v>
      </c>
      <c r="F123" s="212" t="str">
        <f>'Link In'!E189</f>
        <v>604.8</v>
      </c>
      <c r="G123" s="183">
        <f>'Link In'!F189</f>
        <v>267244</v>
      </c>
      <c r="H123" s="183">
        <f t="shared" ref="H123:H140" si="13">I123-G123</f>
        <v>38929</v>
      </c>
      <c r="I123" s="183">
        <f>'Link In'!I189</f>
        <v>306173</v>
      </c>
    </row>
    <row r="124" spans="1:9" x14ac:dyDescent="0.3">
      <c r="A124" s="212">
        <f t="shared" si="11"/>
        <v>112</v>
      </c>
      <c r="B124" s="241"/>
      <c r="D124" s="319">
        <f>'Link In'!C190</f>
        <v>50421100</v>
      </c>
      <c r="E124" s="211" t="str">
        <f>'Link In'!D190</f>
        <v>401k Exp Cap Credits</v>
      </c>
      <c r="F124" s="212" t="str">
        <f>'Link In'!E190</f>
        <v>604.8</v>
      </c>
      <c r="G124" s="183">
        <f>'Link In'!F190</f>
        <v>-74367</v>
      </c>
      <c r="H124" s="183">
        <f t="shared" si="13"/>
        <v>-12686</v>
      </c>
      <c r="I124" s="183">
        <f>'Link In'!I190</f>
        <v>-87053</v>
      </c>
    </row>
    <row r="125" spans="1:9" x14ac:dyDescent="0.3">
      <c r="A125" s="212">
        <f t="shared" si="11"/>
        <v>113</v>
      </c>
      <c r="B125" s="241"/>
      <c r="D125" s="319">
        <f>'Link In'!C191</f>
        <v>50422000</v>
      </c>
      <c r="E125" s="211" t="str">
        <f>'Link In'!D191</f>
        <v>DCP Expense</v>
      </c>
      <c r="F125" s="212" t="str">
        <f>'Link In'!E191</f>
        <v>604.8</v>
      </c>
      <c r="G125" s="183">
        <f>'Link In'!F191</f>
        <v>307187</v>
      </c>
      <c r="H125" s="183">
        <f t="shared" si="13"/>
        <v>54335</v>
      </c>
      <c r="I125" s="183">
        <f>'Link In'!I191</f>
        <v>361522</v>
      </c>
    </row>
    <row r="126" spans="1:9" x14ac:dyDescent="0.3">
      <c r="A126" s="212">
        <f t="shared" si="11"/>
        <v>114</v>
      </c>
      <c r="B126" s="241"/>
      <c r="D126" s="319">
        <f>'Link In'!C192</f>
        <v>50422100</v>
      </c>
      <c r="E126" s="211" t="str">
        <f>'Link In'!D192</f>
        <v>DCP Exp Cap Credits</v>
      </c>
      <c r="F126" s="212" t="str">
        <f>'Link In'!E192</f>
        <v>604.8</v>
      </c>
      <c r="G126" s="183">
        <f>'Link In'!F192</f>
        <v>-80324</v>
      </c>
      <c r="H126" s="183">
        <f t="shared" si="13"/>
        <v>-18823</v>
      </c>
      <c r="I126" s="183">
        <f>'Link In'!I192</f>
        <v>-99147</v>
      </c>
    </row>
    <row r="127" spans="1:9" x14ac:dyDescent="0.3">
      <c r="A127" s="212">
        <f t="shared" si="11"/>
        <v>115</v>
      </c>
      <c r="B127" s="241"/>
      <c r="D127" s="319">
        <f>'Link In'!C193</f>
        <v>50423000</v>
      </c>
      <c r="E127" s="211" t="str">
        <f>'Link In'!D193</f>
        <v>ESPP Expense</v>
      </c>
      <c r="F127" s="212" t="str">
        <f>'Link In'!E193</f>
        <v>604.8</v>
      </c>
      <c r="G127" s="183">
        <f>'Link In'!F193</f>
        <v>14837</v>
      </c>
      <c r="H127" s="183">
        <f t="shared" si="13"/>
        <v>2712</v>
      </c>
      <c r="I127" s="183">
        <f>'Link In'!I193</f>
        <v>17549</v>
      </c>
    </row>
    <row r="128" spans="1:9" x14ac:dyDescent="0.3">
      <c r="A128" s="212">
        <f t="shared" si="11"/>
        <v>116</v>
      </c>
      <c r="B128" s="241"/>
      <c r="D128" s="319">
        <f>'Link In'!C194</f>
        <v>50426000</v>
      </c>
      <c r="E128" s="211" t="str">
        <f>'Link In'!D194</f>
        <v>Retiree Medical Exp</v>
      </c>
      <c r="F128" s="212" t="str">
        <f>'Link In'!E194</f>
        <v>604.8</v>
      </c>
      <c r="G128" s="183">
        <f>'Link In'!F194</f>
        <v>24707</v>
      </c>
      <c r="H128" s="183">
        <f t="shared" si="13"/>
        <v>8886.6999760888939</v>
      </c>
      <c r="I128" s="183">
        <f>'Link In'!I194</f>
        <v>33593.699976088894</v>
      </c>
    </row>
    <row r="129" spans="1:10" x14ac:dyDescent="0.3">
      <c r="A129" s="212">
        <f t="shared" si="11"/>
        <v>117</v>
      </c>
      <c r="B129" s="241"/>
      <c r="D129" s="319">
        <f>'Link In'!C195</f>
        <v>50426100</v>
      </c>
      <c r="E129" s="211" t="str">
        <f>'Link In'!D195</f>
        <v>Retiree Med Cap Cr</v>
      </c>
      <c r="F129" s="212" t="str">
        <f>'Link In'!E195</f>
        <v>604.8</v>
      </c>
      <c r="G129" s="183">
        <f>'Link In'!F195</f>
        <v>-4729</v>
      </c>
      <c r="H129" s="183">
        <f t="shared" si="13"/>
        <v>-4909.1626676119122</v>
      </c>
      <c r="I129" s="183">
        <f>'Link In'!I195</f>
        <v>-9638.1626676119122</v>
      </c>
    </row>
    <row r="130" spans="1:10" x14ac:dyDescent="0.3">
      <c r="A130" s="212">
        <f t="shared" si="11"/>
        <v>118</v>
      </c>
      <c r="B130" s="241"/>
      <c r="D130" s="319">
        <f>'Link In'!C196</f>
        <v>50450000</v>
      </c>
      <c r="E130" s="211" t="str">
        <f>'Link In'!D196</f>
        <v>Other Welfare</v>
      </c>
      <c r="F130" s="212" t="str">
        <f>'Link In'!E196</f>
        <v>604.8</v>
      </c>
      <c r="G130" s="183">
        <f>'Link In'!F196</f>
        <v>18405</v>
      </c>
      <c r="H130" s="183">
        <f t="shared" si="13"/>
        <v>324.89567639784946</v>
      </c>
      <c r="I130" s="183">
        <f>'Link In'!I196</f>
        <v>18729.895676397849</v>
      </c>
    </row>
    <row r="131" spans="1:10" x14ac:dyDescent="0.3">
      <c r="A131" s="212">
        <f t="shared" si="11"/>
        <v>119</v>
      </c>
      <c r="B131" s="241"/>
      <c r="D131" s="319">
        <f>'Link In'!C197</f>
        <v>50450013</v>
      </c>
      <c r="E131" s="211" t="str">
        <f>'Link In'!D197</f>
        <v>Other Welfare WT</v>
      </c>
      <c r="F131" s="212" t="str">
        <f>'Link In'!E197</f>
        <v>604.3</v>
      </c>
      <c r="G131" s="183">
        <f>'Link In'!F197</f>
        <v>1556</v>
      </c>
      <c r="H131" s="183">
        <f t="shared" si="13"/>
        <v>27.467409534096987</v>
      </c>
      <c r="I131" s="183">
        <f>'Link In'!I197</f>
        <v>1583.467409534097</v>
      </c>
    </row>
    <row r="132" spans="1:10" x14ac:dyDescent="0.3">
      <c r="A132" s="212">
        <f t="shared" si="11"/>
        <v>120</v>
      </c>
      <c r="B132" s="241"/>
      <c r="D132" s="319">
        <f>'Link In'!C198</f>
        <v>50450014</v>
      </c>
      <c r="E132" s="211" t="str">
        <f>'Link In'!D198</f>
        <v>Other Welfare TD</v>
      </c>
      <c r="F132" s="212" t="str">
        <f>'Link In'!E198</f>
        <v>604.5</v>
      </c>
      <c r="G132" s="183">
        <f>'Link In'!F198</f>
        <v>2022</v>
      </c>
      <c r="H132" s="183">
        <f t="shared" si="13"/>
        <v>35.693510332869209</v>
      </c>
      <c r="I132" s="183">
        <f>'Link In'!I198</f>
        <v>2057.6935103328692</v>
      </c>
    </row>
    <row r="133" spans="1:10" x14ac:dyDescent="0.3">
      <c r="A133" s="212">
        <f t="shared" si="11"/>
        <v>121</v>
      </c>
      <c r="B133" s="241"/>
      <c r="D133" s="319">
        <f>'Link In'!C200</f>
        <v>50450016</v>
      </c>
      <c r="E133" s="211" t="str">
        <f>'Link In'!D200</f>
        <v>Other Welfare AG</v>
      </c>
      <c r="F133" s="212" t="str">
        <f>'Link In'!E200</f>
        <v>604.8</v>
      </c>
      <c r="G133" s="183">
        <f>'Link In'!F200</f>
        <v>13196</v>
      </c>
      <c r="H133" s="183">
        <f t="shared" si="13"/>
        <v>232.94340373518207</v>
      </c>
      <c r="I133" s="183">
        <f>'Link In'!I200</f>
        <v>13428.943403735182</v>
      </c>
    </row>
    <row r="134" spans="1:10" x14ac:dyDescent="0.3">
      <c r="A134" s="212">
        <f t="shared" si="11"/>
        <v>122</v>
      </c>
      <c r="B134" s="241"/>
      <c r="D134" s="319">
        <f>'Link In'!C201</f>
        <v>50451000</v>
      </c>
      <c r="E134" s="211" t="str">
        <f>'Link In'!D201</f>
        <v>Employee Awards</v>
      </c>
      <c r="F134" s="212" t="str">
        <f>'Link In'!E201</f>
        <v>604.8</v>
      </c>
      <c r="G134" s="183">
        <f>'Link In'!F201</f>
        <v>13063</v>
      </c>
      <c r="H134" s="183">
        <f t="shared" si="13"/>
        <v>230</v>
      </c>
      <c r="I134" s="183">
        <f>'Link In'!I201</f>
        <v>13293</v>
      </c>
    </row>
    <row r="135" spans="1:10" x14ac:dyDescent="0.3">
      <c r="A135" s="212">
        <f t="shared" si="11"/>
        <v>123</v>
      </c>
      <c r="B135" s="241"/>
      <c r="D135" s="319">
        <f>'Link In'!C202</f>
        <v>50452000</v>
      </c>
      <c r="E135" s="211" t="str">
        <f>'Link In'!D202</f>
        <v>Emp Physical Exams</v>
      </c>
      <c r="F135" s="212" t="str">
        <f>'Link In'!E202</f>
        <v>604.8</v>
      </c>
      <c r="G135" s="183">
        <f>'Link In'!F202</f>
        <v>8057</v>
      </c>
      <c r="H135" s="183">
        <f t="shared" si="13"/>
        <v>142</v>
      </c>
      <c r="I135" s="183">
        <f>'Link In'!I202</f>
        <v>8199</v>
      </c>
    </row>
    <row r="136" spans="1:10" x14ac:dyDescent="0.3">
      <c r="A136" s="212">
        <f t="shared" si="11"/>
        <v>124</v>
      </c>
      <c r="B136" s="241"/>
      <c r="D136" s="319">
        <f>'Link In'!C203</f>
        <v>50454000</v>
      </c>
      <c r="E136" s="211" t="str">
        <f>'Link In'!D203</f>
        <v>Safety Incent Awards</v>
      </c>
      <c r="F136" s="212" t="str">
        <f>'Link In'!E203</f>
        <v>604.8</v>
      </c>
      <c r="G136" s="183">
        <f>'Link In'!F203</f>
        <v>39</v>
      </c>
      <c r="H136" s="183">
        <f t="shared" si="13"/>
        <v>1</v>
      </c>
      <c r="I136" s="183">
        <f>'Link In'!I203</f>
        <v>40</v>
      </c>
    </row>
    <row r="137" spans="1:10" x14ac:dyDescent="0.3">
      <c r="A137" s="212">
        <f t="shared" si="11"/>
        <v>125</v>
      </c>
      <c r="B137" s="241"/>
      <c r="D137" s="319">
        <f>'Link In'!C204</f>
        <v>50456000</v>
      </c>
      <c r="E137" s="211" t="str">
        <f>'Link In'!D204</f>
        <v>Tuition Aid</v>
      </c>
      <c r="F137" s="212" t="str">
        <f>'Link In'!E204</f>
        <v>604.8</v>
      </c>
      <c r="G137" s="183">
        <f>'Link In'!F204</f>
        <v>26053</v>
      </c>
      <c r="H137" s="183">
        <f t="shared" si="13"/>
        <v>460</v>
      </c>
      <c r="I137" s="183">
        <f>'Link In'!I204</f>
        <v>26513</v>
      </c>
    </row>
    <row r="138" spans="1:10" x14ac:dyDescent="0.3">
      <c r="A138" s="212">
        <f t="shared" si="11"/>
        <v>126</v>
      </c>
      <c r="B138" s="241"/>
      <c r="D138" s="319">
        <f>'Link In'!C205</f>
        <v>50457000</v>
      </c>
      <c r="E138" s="211" t="str">
        <f>'Link In'!D205</f>
        <v>Training</v>
      </c>
      <c r="F138" s="212" t="str">
        <f>'Link In'!E205</f>
        <v>604.8</v>
      </c>
      <c r="G138" s="183">
        <f>'Link In'!F205</f>
        <v>39890</v>
      </c>
      <c r="H138" s="183">
        <f t="shared" si="13"/>
        <v>704</v>
      </c>
      <c r="I138" s="183">
        <f>'Link In'!I205</f>
        <v>40594</v>
      </c>
    </row>
    <row r="139" spans="1:10" x14ac:dyDescent="0.3">
      <c r="A139" s="212">
        <f t="shared" si="11"/>
        <v>127</v>
      </c>
      <c r="B139" s="241"/>
      <c r="C139" s="339"/>
      <c r="D139" s="327">
        <f>'Link In'!C206</f>
        <v>50458000</v>
      </c>
      <c r="E139" s="344" t="str">
        <f>'Link In'!D206</f>
        <v>Referral Bonus</v>
      </c>
      <c r="F139" s="329" t="str">
        <f>'Link In'!E206</f>
        <v>604.8</v>
      </c>
      <c r="G139" s="341">
        <f>'Link In'!F206</f>
        <v>1301</v>
      </c>
      <c r="H139" s="341">
        <f t="shared" si="13"/>
        <v>23</v>
      </c>
      <c r="I139" s="341">
        <f>'Link In'!I206</f>
        <v>1324</v>
      </c>
    </row>
    <row r="140" spans="1:10" x14ac:dyDescent="0.3">
      <c r="A140" s="212">
        <f t="shared" si="11"/>
        <v>128</v>
      </c>
      <c r="B140" s="241"/>
      <c r="D140" s="319"/>
      <c r="F140" s="216" t="s">
        <v>80</v>
      </c>
      <c r="G140" s="342">
        <f>'Link In'!F207</f>
        <v>578137</v>
      </c>
      <c r="H140" s="342">
        <f t="shared" si="13"/>
        <v>70625.537308477098</v>
      </c>
      <c r="I140" s="342">
        <f>SUM(I123:I139)</f>
        <v>648762.5373084771</v>
      </c>
    </row>
    <row r="141" spans="1:10" x14ac:dyDescent="0.3">
      <c r="A141" s="212">
        <f t="shared" si="11"/>
        <v>129</v>
      </c>
      <c r="B141" s="241"/>
      <c r="D141" s="319"/>
      <c r="F141" s="212"/>
      <c r="G141" s="183"/>
      <c r="H141" s="183"/>
      <c r="I141" s="342"/>
    </row>
    <row r="142" spans="1:10" ht="28.8" x14ac:dyDescent="0.3">
      <c r="A142" s="212">
        <f t="shared" si="11"/>
        <v>130</v>
      </c>
      <c r="B142" s="241">
        <v>401</v>
      </c>
      <c r="C142" s="343" t="str">
        <f>'Link In'!B208</f>
        <v>Service Company Costs</v>
      </c>
      <c r="D142" s="319">
        <f>'Link In'!C208</f>
        <v>53401000</v>
      </c>
      <c r="E142" s="211" t="str">
        <f>'Link In'!D208</f>
        <v>AWWSC Labor OPEX</v>
      </c>
      <c r="F142" s="212" t="str">
        <f>'Link In'!E208</f>
        <v>634.8</v>
      </c>
      <c r="G142" s="183">
        <f>'Link In'!F208</f>
        <v>4778427</v>
      </c>
      <c r="H142" s="183">
        <f t="shared" ref="H142:H157" si="14">I142-G142</f>
        <v>170123</v>
      </c>
      <c r="I142" s="183">
        <f>'Link In'!I208</f>
        <v>4948550</v>
      </c>
      <c r="J142" s="345"/>
    </row>
    <row r="143" spans="1:10" x14ac:dyDescent="0.3">
      <c r="A143" s="212">
        <f t="shared" ref="A143:A206" si="15">A142+1</f>
        <v>131</v>
      </c>
      <c r="B143" s="241"/>
      <c r="D143" s="319">
        <f>'Link In'!C209</f>
        <v>53401100</v>
      </c>
      <c r="E143" s="211" t="str">
        <f>'Link In'!D209</f>
        <v>AWWSC Pension OPEX</v>
      </c>
      <c r="F143" s="212" t="str">
        <f>'Link In'!E209</f>
        <v>634.8</v>
      </c>
      <c r="G143" s="183">
        <f>'Link In'!F209</f>
        <v>299355</v>
      </c>
      <c r="H143" s="183">
        <f t="shared" si="14"/>
        <v>10658</v>
      </c>
      <c r="I143" s="183">
        <f>'Link In'!I209</f>
        <v>310013</v>
      </c>
      <c r="J143" s="345"/>
    </row>
    <row r="144" spans="1:10" x14ac:dyDescent="0.3">
      <c r="A144" s="212">
        <f t="shared" si="15"/>
        <v>132</v>
      </c>
      <c r="B144" s="241"/>
      <c r="D144" s="319">
        <f>'Link In'!C210</f>
        <v>53401200</v>
      </c>
      <c r="E144" s="211" t="str">
        <f>'Link In'!D210</f>
        <v>AWWSC Group Ins OPEX</v>
      </c>
      <c r="F144" s="212" t="str">
        <f>'Link In'!E210</f>
        <v>634.8</v>
      </c>
      <c r="G144" s="183">
        <f>'Link In'!F210</f>
        <v>579947</v>
      </c>
      <c r="H144" s="183">
        <f t="shared" si="14"/>
        <v>20647</v>
      </c>
      <c r="I144" s="183">
        <f>'Link In'!I210</f>
        <v>600594</v>
      </c>
    </row>
    <row r="145" spans="1:9" x14ac:dyDescent="0.3">
      <c r="A145" s="212">
        <f t="shared" si="15"/>
        <v>133</v>
      </c>
      <c r="B145" s="241"/>
      <c r="D145" s="319">
        <f>'Link In'!C211</f>
        <v>53401300</v>
      </c>
      <c r="E145" s="211" t="str">
        <f>'Link In'!D211</f>
        <v>AWWSC Other Ben OPEX</v>
      </c>
      <c r="F145" s="212" t="str">
        <f>'Link In'!E211</f>
        <v>634.8</v>
      </c>
      <c r="G145" s="183">
        <f>'Link In'!F211</f>
        <v>392082</v>
      </c>
      <c r="H145" s="183">
        <f t="shared" si="14"/>
        <v>13959</v>
      </c>
      <c r="I145" s="183">
        <f>'Link In'!I211</f>
        <v>406041</v>
      </c>
    </row>
    <row r="146" spans="1:9" x14ac:dyDescent="0.3">
      <c r="A146" s="212">
        <f t="shared" si="15"/>
        <v>134</v>
      </c>
      <c r="B146" s="241"/>
      <c r="D146" s="319">
        <f>'Link In'!C212</f>
        <v>53401400</v>
      </c>
      <c r="E146" s="211" t="str">
        <f>'Link In'!D212</f>
        <v>AWWSC Cont Svcs OPEX</v>
      </c>
      <c r="F146" s="212" t="str">
        <f>'Link In'!E212</f>
        <v>634.8</v>
      </c>
      <c r="G146" s="183">
        <f>'Link In'!F212</f>
        <v>698172</v>
      </c>
      <c r="H146" s="183">
        <f t="shared" si="14"/>
        <v>24857</v>
      </c>
      <c r="I146" s="183">
        <f>'Link In'!I212</f>
        <v>723029</v>
      </c>
    </row>
    <row r="147" spans="1:9" x14ac:dyDescent="0.3">
      <c r="A147" s="212">
        <f t="shared" si="15"/>
        <v>135</v>
      </c>
      <c r="B147" s="241"/>
      <c r="D147" s="319">
        <f>'Link In'!C213</f>
        <v>53401500</v>
      </c>
      <c r="E147" s="211" t="str">
        <f>'Link In'!D213</f>
        <v>AWWSC Off Suppl OPEX</v>
      </c>
      <c r="F147" s="212" t="str">
        <f>'Link In'!E213</f>
        <v>634.8</v>
      </c>
      <c r="G147" s="183">
        <f>'Link In'!F213</f>
        <v>431481</v>
      </c>
      <c r="H147" s="183">
        <f t="shared" si="14"/>
        <v>15362</v>
      </c>
      <c r="I147" s="183">
        <f>'Link In'!I213</f>
        <v>446843</v>
      </c>
    </row>
    <row r="148" spans="1:9" x14ac:dyDescent="0.3">
      <c r="A148" s="212">
        <f t="shared" si="15"/>
        <v>136</v>
      </c>
      <c r="B148" s="241"/>
      <c r="D148" s="319">
        <f>'Link In'!C214</f>
        <v>53401600</v>
      </c>
      <c r="E148" s="211" t="str">
        <f>'Link In'!D214</f>
        <v>AWWSC Transportaion</v>
      </c>
      <c r="F148" s="212" t="str">
        <f>'Link In'!E214</f>
        <v>634.8</v>
      </c>
      <c r="G148" s="183">
        <f>'Link In'!F214</f>
        <v>65561</v>
      </c>
      <c r="H148" s="183">
        <f t="shared" si="14"/>
        <v>2334</v>
      </c>
      <c r="I148" s="183">
        <f>'Link In'!I214</f>
        <v>67895</v>
      </c>
    </row>
    <row r="149" spans="1:9" x14ac:dyDescent="0.3">
      <c r="A149" s="212">
        <f t="shared" si="15"/>
        <v>137</v>
      </c>
      <c r="B149" s="241"/>
      <c r="D149" s="319">
        <f>'Link In'!C215</f>
        <v>53401700</v>
      </c>
      <c r="E149" s="211" t="str">
        <f>'Link In'!D215</f>
        <v>AWWSC Rents OPEX</v>
      </c>
      <c r="F149" s="212" t="str">
        <f>'Link In'!E215</f>
        <v>634.8</v>
      </c>
      <c r="G149" s="183">
        <f>'Link In'!F215</f>
        <v>360212</v>
      </c>
      <c r="H149" s="183">
        <f t="shared" si="14"/>
        <v>12824</v>
      </c>
      <c r="I149" s="183">
        <f>'Link In'!I215</f>
        <v>373036</v>
      </c>
    </row>
    <row r="150" spans="1:9" x14ac:dyDescent="0.3">
      <c r="A150" s="212">
        <f t="shared" si="15"/>
        <v>138</v>
      </c>
      <c r="B150" s="241"/>
      <c r="D150" s="319">
        <f>'Link In'!C216</f>
        <v>53401800</v>
      </c>
      <c r="E150" s="211" t="str">
        <f>'Link In'!D216</f>
        <v>AWWSC Other operting supplies</v>
      </c>
      <c r="F150" s="212" t="str">
        <f>'Link In'!E216</f>
        <v>634.8</v>
      </c>
      <c r="G150" s="183">
        <f>'Link In'!F216</f>
        <v>102677</v>
      </c>
      <c r="H150" s="183">
        <f t="shared" si="14"/>
        <v>3656</v>
      </c>
      <c r="I150" s="183">
        <f>'Link In'!I216</f>
        <v>106333</v>
      </c>
    </row>
    <row r="151" spans="1:9" x14ac:dyDescent="0.3">
      <c r="A151" s="212">
        <f t="shared" si="15"/>
        <v>139</v>
      </c>
      <c r="B151" s="241"/>
      <c r="D151" s="319">
        <f>'Link In'!C217</f>
        <v>53401900</v>
      </c>
      <c r="E151" s="211" t="str">
        <f>'Link In'!D217</f>
        <v>AWWSC Maint OPEX</v>
      </c>
      <c r="F151" s="212" t="str">
        <f>'Link In'!E217</f>
        <v>634.8</v>
      </c>
      <c r="G151" s="183">
        <f>'Link In'!F217</f>
        <v>229269</v>
      </c>
      <c r="H151" s="183">
        <f t="shared" si="14"/>
        <v>8163</v>
      </c>
      <c r="I151" s="183">
        <f>'Link In'!I217</f>
        <v>237432</v>
      </c>
    </row>
    <row r="152" spans="1:9" x14ac:dyDescent="0.3">
      <c r="A152" s="212">
        <f t="shared" si="15"/>
        <v>140</v>
      </c>
      <c r="B152" s="241"/>
      <c r="D152" s="319">
        <f>'Link In'!C218</f>
        <v>53402100</v>
      </c>
      <c r="E152" s="211" t="str">
        <f>'Link In'!D218</f>
        <v>AWWSC Oth O&amp;M OPEX</v>
      </c>
      <c r="F152" s="212" t="str">
        <f>'Link In'!E218</f>
        <v>634.8</v>
      </c>
      <c r="G152" s="183">
        <f>'Link In'!F218</f>
        <v>274430</v>
      </c>
      <c r="H152" s="183">
        <f t="shared" si="14"/>
        <v>9770</v>
      </c>
      <c r="I152" s="183">
        <f>'Link In'!I218</f>
        <v>284200</v>
      </c>
    </row>
    <row r="153" spans="1:9" x14ac:dyDescent="0.3">
      <c r="A153" s="212">
        <f t="shared" si="15"/>
        <v>141</v>
      </c>
      <c r="B153" s="241"/>
      <c r="D153" s="319">
        <f>'Link In'!C219</f>
        <v>53402200</v>
      </c>
      <c r="E153" s="211" t="str">
        <f>'Link In'!D219</f>
        <v>AWWSC Dpr/Amrt OPEX</v>
      </c>
      <c r="F153" s="212" t="str">
        <f>'Link In'!E219</f>
        <v>634.8</v>
      </c>
      <c r="G153" s="183">
        <f>'Link In'!F219</f>
        <v>818645</v>
      </c>
      <c r="H153" s="183">
        <f t="shared" si="14"/>
        <v>29146</v>
      </c>
      <c r="I153" s="183">
        <f>'Link In'!I219</f>
        <v>847791</v>
      </c>
    </row>
    <row r="154" spans="1:9" x14ac:dyDescent="0.3">
      <c r="A154" s="212">
        <f t="shared" si="15"/>
        <v>142</v>
      </c>
      <c r="B154" s="241"/>
      <c r="D154" s="319">
        <f>'Link In'!C220</f>
        <v>53402300</v>
      </c>
      <c r="E154" s="211" t="str">
        <f>'Link In'!D220</f>
        <v>AWWSC Gen Tax OPEX</v>
      </c>
      <c r="F154" s="212" t="str">
        <f>'Link In'!E220</f>
        <v>634.8</v>
      </c>
      <c r="G154" s="183">
        <f>'Link In'!F220</f>
        <v>328764</v>
      </c>
      <c r="H154" s="183">
        <f t="shared" si="14"/>
        <v>11705</v>
      </c>
      <c r="I154" s="183">
        <f>'Link In'!I220</f>
        <v>340469</v>
      </c>
    </row>
    <row r="155" spans="1:9" x14ac:dyDescent="0.3">
      <c r="A155" s="212">
        <f t="shared" si="15"/>
        <v>143</v>
      </c>
      <c r="B155" s="241"/>
      <c r="D155" s="319">
        <f>'Link In'!C221</f>
        <v>53402400</v>
      </c>
      <c r="E155" s="211" t="str">
        <f>'Link In'!D221</f>
        <v>AWWSC Interest OPEX</v>
      </c>
      <c r="F155" s="212" t="str">
        <f>'Link In'!E221</f>
        <v>634.8</v>
      </c>
      <c r="G155" s="183">
        <f>'Link In'!F221</f>
        <v>45533</v>
      </c>
      <c r="H155" s="183">
        <f t="shared" si="14"/>
        <v>1621</v>
      </c>
      <c r="I155" s="183">
        <f>'Link In'!I221</f>
        <v>47154</v>
      </c>
    </row>
    <row r="156" spans="1:9" x14ac:dyDescent="0.3">
      <c r="A156" s="212">
        <f t="shared" si="15"/>
        <v>144</v>
      </c>
      <c r="B156" s="241"/>
      <c r="D156" s="319">
        <f>'Link In'!C222</f>
        <v>53402500</v>
      </c>
      <c r="E156" s="211" t="str">
        <f>'Link In'!D222</f>
        <v>AWWSC Oth Inc OPEX</v>
      </c>
      <c r="F156" s="212" t="str">
        <f>'Link In'!E222</f>
        <v>634.8</v>
      </c>
      <c r="G156" s="183">
        <f>'Link In'!F222</f>
        <v>-24705</v>
      </c>
      <c r="H156" s="183">
        <f t="shared" si="14"/>
        <v>-880.04999999999927</v>
      </c>
      <c r="I156" s="183">
        <f>'Link In'!I222</f>
        <v>-25585.05</v>
      </c>
    </row>
    <row r="157" spans="1:9" x14ac:dyDescent="0.3">
      <c r="A157" s="212">
        <f t="shared" si="15"/>
        <v>145</v>
      </c>
      <c r="B157" s="241"/>
      <c r="C157" s="339"/>
      <c r="D157" s="327">
        <f>'Link In'!C223</f>
        <v>53402600</v>
      </c>
      <c r="E157" s="344" t="str">
        <f>'Link In'!D223</f>
        <v>AWWSC Inc Tax OPEX</v>
      </c>
      <c r="F157" s="329" t="str">
        <f>'Link In'!E223</f>
        <v>634.8</v>
      </c>
      <c r="G157" s="341">
        <f>'Link In'!F223</f>
        <v>5044</v>
      </c>
      <c r="H157" s="341">
        <f t="shared" si="14"/>
        <v>179.5</v>
      </c>
      <c r="I157" s="341">
        <f>'Link In'!I223</f>
        <v>5223.5</v>
      </c>
    </row>
    <row r="158" spans="1:9" x14ac:dyDescent="0.3">
      <c r="A158" s="212">
        <f t="shared" si="15"/>
        <v>146</v>
      </c>
      <c r="B158" s="241"/>
      <c r="D158" s="319"/>
      <c r="F158" s="241" t="s">
        <v>80</v>
      </c>
      <c r="G158" s="342">
        <f>'Link In'!F224</f>
        <v>9384894</v>
      </c>
      <c r="H158" s="342">
        <f>SUM(H142:H157)</f>
        <v>334124.45</v>
      </c>
      <c r="I158" s="342">
        <f>SUM(I142:I157)</f>
        <v>9719018.4499999993</v>
      </c>
    </row>
    <row r="159" spans="1:9" x14ac:dyDescent="0.3">
      <c r="A159" s="212">
        <f t="shared" si="15"/>
        <v>147</v>
      </c>
      <c r="B159" s="241"/>
      <c r="D159" s="319"/>
      <c r="F159" s="216"/>
      <c r="G159" s="183"/>
      <c r="H159" s="183"/>
      <c r="I159" s="342"/>
    </row>
    <row r="160" spans="1:9" x14ac:dyDescent="0.3">
      <c r="A160" s="212">
        <f t="shared" si="15"/>
        <v>148</v>
      </c>
      <c r="B160" s="435">
        <v>401</v>
      </c>
      <c r="C160" s="343" t="str">
        <f>'Link In'!B229</f>
        <v>Contracted services</v>
      </c>
      <c r="D160" s="319">
        <f>'Link In'!C226</f>
        <v>53110013</v>
      </c>
      <c r="E160" s="211" t="str">
        <f>'Link In'!D226</f>
        <v>Contr Svc-Eng WT</v>
      </c>
      <c r="F160" s="212" t="str">
        <f>'Link In'!E226</f>
        <v>631.3</v>
      </c>
      <c r="G160" s="183">
        <f>'Link In'!F226</f>
        <v>11564</v>
      </c>
      <c r="H160" s="183">
        <f t="shared" ref="H160:H172" si="16">I160-G160</f>
        <v>8566</v>
      </c>
      <c r="I160" s="183">
        <f>'Link In'!I226</f>
        <v>20130</v>
      </c>
    </row>
    <row r="161" spans="1:9" x14ac:dyDescent="0.3">
      <c r="A161" s="212">
        <f t="shared" si="15"/>
        <v>149</v>
      </c>
      <c r="B161" s="241"/>
      <c r="D161" s="319">
        <f>'Link In'!C227</f>
        <v>53110016</v>
      </c>
      <c r="E161" s="211" t="str">
        <f>'Link In'!D227</f>
        <v>Contr Svc-Eng AG</v>
      </c>
      <c r="F161" s="212" t="str">
        <f>'Link In'!E227</f>
        <v>631.8</v>
      </c>
      <c r="G161" s="183">
        <f>'Link In'!F227</f>
        <v>3304</v>
      </c>
      <c r="H161" s="183">
        <f t="shared" si="16"/>
        <v>2447</v>
      </c>
      <c r="I161" s="183">
        <f>'Link In'!I227</f>
        <v>5751</v>
      </c>
    </row>
    <row r="162" spans="1:9" x14ac:dyDescent="0.3">
      <c r="A162" s="212">
        <f t="shared" si="15"/>
        <v>150</v>
      </c>
      <c r="B162" s="241"/>
      <c r="D162" s="319">
        <f>'Link In'!C228</f>
        <v>53150000</v>
      </c>
      <c r="E162" s="211" t="str">
        <f>'Link In'!D228</f>
        <v>Contr Svc-Other</v>
      </c>
      <c r="F162" s="212" t="str">
        <f>'Link In'!E228</f>
        <v>636.8</v>
      </c>
      <c r="G162" s="183">
        <f>'Link In'!F228</f>
        <v>175587</v>
      </c>
      <c r="H162" s="183">
        <f t="shared" si="16"/>
        <v>-175587</v>
      </c>
      <c r="I162" s="183">
        <f>'Link In'!I228</f>
        <v>0</v>
      </c>
    </row>
    <row r="163" spans="1:9" x14ac:dyDescent="0.3">
      <c r="A163" s="212">
        <f t="shared" si="15"/>
        <v>151</v>
      </c>
      <c r="B163" s="241"/>
      <c r="D163" s="319">
        <f>'Link In'!C229</f>
        <v>53150011</v>
      </c>
      <c r="E163" s="211" t="str">
        <f>'Link In'!D229</f>
        <v>Contr Svc-Other SS</v>
      </c>
      <c r="F163" s="212" t="str">
        <f>'Link In'!E229</f>
        <v>636.1</v>
      </c>
      <c r="G163" s="183">
        <f>'Link In'!F229</f>
        <v>10163</v>
      </c>
      <c r="H163" s="183">
        <f t="shared" si="16"/>
        <v>7528</v>
      </c>
      <c r="I163" s="183">
        <f>'Link In'!I229</f>
        <v>17691</v>
      </c>
    </row>
    <row r="164" spans="1:9" x14ac:dyDescent="0.3">
      <c r="A164" s="212">
        <f t="shared" si="15"/>
        <v>152</v>
      </c>
      <c r="B164" s="241"/>
      <c r="D164" s="319">
        <f>'Link In'!C230</f>
        <v>53150013</v>
      </c>
      <c r="E164" s="211" t="str">
        <f>'Link In'!D230</f>
        <v>Contr Svc-Other WT</v>
      </c>
      <c r="F164" s="212" t="str">
        <f>'Link In'!E230</f>
        <v>636.3</v>
      </c>
      <c r="G164" s="183">
        <f>'Link In'!F230</f>
        <v>35239</v>
      </c>
      <c r="H164" s="183">
        <f t="shared" si="16"/>
        <v>26104</v>
      </c>
      <c r="I164" s="183">
        <f>'Link In'!I230</f>
        <v>61343</v>
      </c>
    </row>
    <row r="165" spans="1:9" x14ac:dyDescent="0.3">
      <c r="A165" s="212">
        <f t="shared" si="15"/>
        <v>153</v>
      </c>
      <c r="B165" s="241"/>
      <c r="D165" s="319">
        <f>'Link In'!C231</f>
        <v>53150014</v>
      </c>
      <c r="E165" s="211" t="str">
        <f>'Link In'!D231</f>
        <v>Contr Svc-Other TD</v>
      </c>
      <c r="F165" s="212" t="str">
        <f>'Link In'!E231</f>
        <v>636.5</v>
      </c>
      <c r="G165" s="183">
        <f>'Link In'!F231</f>
        <v>79016</v>
      </c>
      <c r="H165" s="183">
        <f t="shared" si="16"/>
        <v>58532</v>
      </c>
      <c r="I165" s="183">
        <f>'Link In'!I231</f>
        <v>137548</v>
      </c>
    </row>
    <row r="166" spans="1:9" x14ac:dyDescent="0.3">
      <c r="A166" s="212">
        <f t="shared" si="15"/>
        <v>154</v>
      </c>
      <c r="B166" s="241"/>
      <c r="D166" s="319">
        <f>'Link In'!C232</f>
        <v>53150015</v>
      </c>
      <c r="E166" s="211" t="str">
        <f>'Link In'!D232</f>
        <v>Contr Svc-Other CA</v>
      </c>
      <c r="F166" s="212" t="str">
        <f>'Link In'!E232</f>
        <v>636.7</v>
      </c>
      <c r="G166" s="183">
        <f>'Link In'!F232</f>
        <v>-913</v>
      </c>
      <c r="H166" s="183">
        <f t="shared" si="16"/>
        <v>-676</v>
      </c>
      <c r="I166" s="183">
        <f>'Link In'!I232</f>
        <v>-1589</v>
      </c>
    </row>
    <row r="167" spans="1:9" x14ac:dyDescent="0.3">
      <c r="A167" s="212">
        <f t="shared" si="15"/>
        <v>155</v>
      </c>
      <c r="B167" s="241"/>
      <c r="D167" s="319">
        <f>'Link In'!C233</f>
        <v>53150016</v>
      </c>
      <c r="E167" s="211" t="str">
        <f>'Link In'!D233</f>
        <v>Contr Svc-Other AG</v>
      </c>
      <c r="F167" s="212" t="str">
        <f>'Link In'!E233</f>
        <v>636.8</v>
      </c>
      <c r="G167" s="183">
        <f>'Link In'!F233</f>
        <v>72219</v>
      </c>
      <c r="H167" s="183">
        <f t="shared" si="16"/>
        <v>53497</v>
      </c>
      <c r="I167" s="183">
        <f>'Link In'!I233</f>
        <v>125716</v>
      </c>
    </row>
    <row r="168" spans="1:9" x14ac:dyDescent="0.3">
      <c r="A168" s="212">
        <f t="shared" si="15"/>
        <v>156</v>
      </c>
      <c r="B168" s="241"/>
      <c r="D168" s="319">
        <f>'Link In'!C234</f>
        <v>53151000</v>
      </c>
      <c r="E168" s="211" t="str">
        <f>'Link In'!D234</f>
        <v>Contr Svc-Temp EE</v>
      </c>
      <c r="F168" s="212" t="str">
        <f>'Link In'!E234</f>
        <v>636.8</v>
      </c>
      <c r="G168" s="183">
        <f>'Link In'!F234</f>
        <v>1668</v>
      </c>
      <c r="H168" s="183">
        <f t="shared" si="16"/>
        <v>-1668</v>
      </c>
      <c r="I168" s="183">
        <f>'Link In'!I234</f>
        <v>0</v>
      </c>
    </row>
    <row r="169" spans="1:9" x14ac:dyDescent="0.3">
      <c r="A169" s="212">
        <f t="shared" si="15"/>
        <v>157</v>
      </c>
      <c r="B169" s="426"/>
      <c r="D169" s="319">
        <f>'Link In'!C235</f>
        <v>53151013</v>
      </c>
      <c r="E169" s="211" t="str">
        <f>'Link In'!D235</f>
        <v>Contr Svc-Temp EE WT</v>
      </c>
      <c r="F169" s="212" t="str">
        <f>'Link In'!E235</f>
        <v>636.3</v>
      </c>
      <c r="G169" s="183">
        <f>'Link In'!F235</f>
        <v>7139</v>
      </c>
      <c r="H169" s="183">
        <f t="shared" si="16"/>
        <v>-7139</v>
      </c>
      <c r="I169" s="183">
        <f>'Link In'!I235</f>
        <v>0</v>
      </c>
    </row>
    <row r="170" spans="1:9" x14ac:dyDescent="0.3">
      <c r="A170" s="212">
        <f t="shared" si="15"/>
        <v>158</v>
      </c>
      <c r="B170" s="241"/>
      <c r="D170" s="319">
        <f>'Link In'!C237</f>
        <v>53152000</v>
      </c>
      <c r="E170" s="211" t="str">
        <f>'Link In'!D237</f>
        <v>Contr Svc-Lab Testng</v>
      </c>
      <c r="F170" s="212" t="str">
        <f>'Link In'!E237</f>
        <v>635.3</v>
      </c>
      <c r="G170" s="183">
        <f>'Link In'!F237</f>
        <v>20972</v>
      </c>
      <c r="H170" s="183">
        <f t="shared" si="16"/>
        <v>-12923</v>
      </c>
      <c r="I170" s="183">
        <f>'Link In'!I237</f>
        <v>8049</v>
      </c>
    </row>
    <row r="171" spans="1:9" x14ac:dyDescent="0.3">
      <c r="A171" s="212">
        <f t="shared" si="15"/>
        <v>159</v>
      </c>
      <c r="B171" s="241"/>
      <c r="D171" s="319">
        <f>'Link In'!C239</f>
        <v>53154000</v>
      </c>
      <c r="E171" s="211" t="str">
        <f>'Link In'!D239</f>
        <v>Contr Svc-Audit Fees</v>
      </c>
      <c r="F171" s="212" t="str">
        <f>'Link In'!E239</f>
        <v>632.8</v>
      </c>
      <c r="G171" s="183">
        <f>'Link In'!F239</f>
        <v>149874</v>
      </c>
      <c r="H171" s="183">
        <f t="shared" si="16"/>
        <v>-8921</v>
      </c>
      <c r="I171" s="183">
        <f>'Link In'!I239</f>
        <v>140953</v>
      </c>
    </row>
    <row r="172" spans="1:9" x14ac:dyDescent="0.3">
      <c r="A172" s="212">
        <f t="shared" si="15"/>
        <v>160</v>
      </c>
      <c r="B172" s="241"/>
      <c r="C172" s="339"/>
      <c r="D172" s="327">
        <f>'Link In'!C240</f>
        <v>53155000</v>
      </c>
      <c r="E172" s="344" t="str">
        <f>'Link In'!D240</f>
        <v>Contr Svc-Legal</v>
      </c>
      <c r="F172" s="329" t="str">
        <f>'Link In'!E240</f>
        <v>633.8</v>
      </c>
      <c r="G172" s="341">
        <f>'Link In'!F240</f>
        <v>348693</v>
      </c>
      <c r="H172" s="341">
        <f t="shared" si="16"/>
        <v>80163</v>
      </c>
      <c r="I172" s="341">
        <f>'Link In'!I240</f>
        <v>428856</v>
      </c>
    </row>
    <row r="173" spans="1:9" x14ac:dyDescent="0.3">
      <c r="A173" s="212">
        <f t="shared" si="15"/>
        <v>161</v>
      </c>
      <c r="B173" s="241"/>
      <c r="D173" s="319"/>
      <c r="F173" s="241" t="s">
        <v>80</v>
      </c>
      <c r="G173" s="342">
        <f>'Link In'!F242</f>
        <v>914525</v>
      </c>
      <c r="H173" s="342">
        <f>SUM(H160:H172)</f>
        <v>29923</v>
      </c>
      <c r="I173" s="342">
        <f>SUM(I160:I172)</f>
        <v>944448</v>
      </c>
    </row>
    <row r="174" spans="1:9" x14ac:dyDescent="0.3">
      <c r="A174" s="212">
        <f t="shared" si="15"/>
        <v>162</v>
      </c>
      <c r="B174" s="241"/>
      <c r="D174" s="319"/>
      <c r="F174" s="212"/>
      <c r="G174" s="183"/>
      <c r="H174" s="183"/>
      <c r="I174" s="342"/>
    </row>
    <row r="175" spans="1:9" ht="28.8" x14ac:dyDescent="0.3">
      <c r="A175" s="212">
        <f t="shared" si="15"/>
        <v>163</v>
      </c>
      <c r="B175" s="241">
        <v>401</v>
      </c>
      <c r="C175" s="343" t="str">
        <f>'Link In'!B243</f>
        <v>Building Maintenance and Services</v>
      </c>
      <c r="D175" s="319">
        <f>'Link In'!C243</f>
        <v>52532000</v>
      </c>
      <c r="E175" s="211" t="str">
        <f>'Link In'!D243</f>
        <v>Electricity</v>
      </c>
      <c r="F175" s="212" t="str">
        <f>'Link In'!E243</f>
        <v>675.8</v>
      </c>
      <c r="G175" s="183">
        <f>'Link In'!F243</f>
        <v>73193</v>
      </c>
      <c r="H175" s="183">
        <f t="shared" ref="H175:H202" si="17">I175-G175</f>
        <v>-73193</v>
      </c>
      <c r="I175" s="183">
        <f>'Link In'!I243</f>
        <v>0</v>
      </c>
    </row>
    <row r="176" spans="1:9" x14ac:dyDescent="0.3">
      <c r="A176" s="212">
        <f t="shared" si="15"/>
        <v>164</v>
      </c>
      <c r="B176" s="241"/>
      <c r="D176" s="319">
        <f>'Link In'!C245</f>
        <v>52532013</v>
      </c>
      <c r="E176" s="211" t="str">
        <f>'Link In'!D245</f>
        <v>Electricity WT</v>
      </c>
      <c r="F176" s="212" t="str">
        <f>'Link In'!E245</f>
        <v>675.3</v>
      </c>
      <c r="G176" s="183">
        <f>'Link In'!F245</f>
        <v>3707</v>
      </c>
      <c r="H176" s="183">
        <f t="shared" si="17"/>
        <v>3278</v>
      </c>
      <c r="I176" s="183">
        <f>'Link In'!I245</f>
        <v>6985</v>
      </c>
    </row>
    <row r="177" spans="1:9" x14ac:dyDescent="0.3">
      <c r="A177" s="212">
        <f t="shared" si="15"/>
        <v>165</v>
      </c>
      <c r="B177" s="241"/>
      <c r="D177" s="319">
        <f>'Link In'!C246</f>
        <v>52532014</v>
      </c>
      <c r="E177" s="211" t="str">
        <f>'Link In'!D246</f>
        <v>Electricity TD</v>
      </c>
      <c r="F177" s="212" t="str">
        <f>'Link In'!E246</f>
        <v>675.5</v>
      </c>
      <c r="G177" s="183">
        <f>'Link In'!F246</f>
        <v>40646</v>
      </c>
      <c r="H177" s="183">
        <f t="shared" si="17"/>
        <v>35947</v>
      </c>
      <c r="I177" s="183">
        <f>'Link In'!I246</f>
        <v>76593</v>
      </c>
    </row>
    <row r="178" spans="1:9" x14ac:dyDescent="0.3">
      <c r="A178" s="212">
        <f t="shared" si="15"/>
        <v>166</v>
      </c>
      <c r="B178" s="241"/>
      <c r="D178" s="319">
        <f>'Link In'!C247</f>
        <v>52532016</v>
      </c>
      <c r="E178" s="211" t="str">
        <f>'Link In'!D247</f>
        <v>Electricity AG</v>
      </c>
      <c r="F178" s="212" t="str">
        <f>'Link In'!E247</f>
        <v>675.8</v>
      </c>
      <c r="G178" s="183">
        <f>'Link In'!F247</f>
        <v>36966</v>
      </c>
      <c r="H178" s="183">
        <f t="shared" si="17"/>
        <v>32693</v>
      </c>
      <c r="I178" s="183">
        <f>'Link In'!I247</f>
        <v>69659</v>
      </c>
    </row>
    <row r="179" spans="1:9" x14ac:dyDescent="0.3">
      <c r="A179" s="212">
        <f t="shared" si="15"/>
        <v>167</v>
      </c>
      <c r="B179" s="241"/>
      <c r="D179" s="319">
        <f>'Link In'!C248</f>
        <v>52546000</v>
      </c>
      <c r="E179" s="211" t="str">
        <f>'Link In'!D248</f>
        <v>Grounds Keeping</v>
      </c>
      <c r="F179" s="212" t="str">
        <f>'Link In'!E248</f>
        <v>675.8</v>
      </c>
      <c r="G179" s="183">
        <f>'Link In'!F248</f>
        <v>86401</v>
      </c>
      <c r="H179" s="183">
        <f t="shared" si="17"/>
        <v>-86401</v>
      </c>
      <c r="I179" s="183">
        <f>'Link In'!I248</f>
        <v>0</v>
      </c>
    </row>
    <row r="180" spans="1:9" x14ac:dyDescent="0.3">
      <c r="A180" s="212">
        <f t="shared" si="15"/>
        <v>168</v>
      </c>
      <c r="B180" s="241"/>
      <c r="D180" s="319">
        <f>'Link In'!C249</f>
        <v>52546011</v>
      </c>
      <c r="E180" s="211" t="str">
        <f>'Link In'!D249</f>
        <v>Grounds Keeping SS</v>
      </c>
      <c r="F180" s="212" t="str">
        <f>'Link In'!E249</f>
        <v>675.1</v>
      </c>
      <c r="G180" s="183">
        <f>'Link In'!F249</f>
        <v>4926</v>
      </c>
      <c r="H180" s="183">
        <f t="shared" si="17"/>
        <v>4357</v>
      </c>
      <c r="I180" s="183">
        <f>'Link In'!I249</f>
        <v>9283</v>
      </c>
    </row>
    <row r="181" spans="1:9" x14ac:dyDescent="0.3">
      <c r="A181" s="212">
        <f t="shared" si="15"/>
        <v>169</v>
      </c>
      <c r="B181" s="241"/>
      <c r="D181" s="319">
        <f>'Link In'!C250</f>
        <v>52546013</v>
      </c>
      <c r="E181" s="211" t="str">
        <f>'Link In'!D250</f>
        <v>Grounds Keeping WT</v>
      </c>
      <c r="F181" s="212" t="str">
        <f>'Link In'!E250</f>
        <v>675.3</v>
      </c>
      <c r="G181" s="183">
        <f>'Link In'!F250</f>
        <v>21727</v>
      </c>
      <c r="H181" s="183">
        <f t="shared" si="17"/>
        <v>19215</v>
      </c>
      <c r="I181" s="183">
        <f>'Link In'!I250</f>
        <v>40942</v>
      </c>
    </row>
    <row r="182" spans="1:9" x14ac:dyDescent="0.3">
      <c r="A182" s="212">
        <f t="shared" si="15"/>
        <v>170</v>
      </c>
      <c r="B182" s="241"/>
      <c r="D182" s="319">
        <f>'Link In'!C251</f>
        <v>52546014</v>
      </c>
      <c r="E182" s="211" t="str">
        <f>'Link In'!D251</f>
        <v>Grounds Keeping TD</v>
      </c>
      <c r="F182" s="212" t="str">
        <f>'Link In'!E251</f>
        <v>675.5</v>
      </c>
      <c r="G182" s="183">
        <f>'Link In'!F251</f>
        <v>21867</v>
      </c>
      <c r="H182" s="183">
        <f t="shared" si="17"/>
        <v>19339</v>
      </c>
      <c r="I182" s="183">
        <f>'Link In'!I251</f>
        <v>41206</v>
      </c>
    </row>
    <row r="183" spans="1:9" x14ac:dyDescent="0.3">
      <c r="A183" s="212">
        <f t="shared" si="15"/>
        <v>171</v>
      </c>
      <c r="B183" s="241"/>
      <c r="D183" s="319">
        <f>'Link In'!C252</f>
        <v>52546016</v>
      </c>
      <c r="E183" s="211" t="str">
        <f>'Link In'!D252</f>
        <v>Grounds Keeping AG</v>
      </c>
      <c r="F183" s="212" t="str">
        <f>'Link In'!E252</f>
        <v>675.8</v>
      </c>
      <c r="G183" s="183">
        <f>'Link In'!F252</f>
        <v>92413</v>
      </c>
      <c r="H183" s="183">
        <f t="shared" si="17"/>
        <v>81730</v>
      </c>
      <c r="I183" s="183">
        <f>'Link In'!I252</f>
        <v>174143</v>
      </c>
    </row>
    <row r="184" spans="1:9" x14ac:dyDescent="0.3">
      <c r="A184" s="212">
        <f t="shared" si="15"/>
        <v>172</v>
      </c>
      <c r="B184" s="241"/>
      <c r="D184" s="319">
        <f>'Link In'!C253</f>
        <v>52548000</v>
      </c>
      <c r="E184" s="211" t="str">
        <f>'Link In'!D253</f>
        <v>Heating Oil/Gas</v>
      </c>
      <c r="F184" s="212" t="str">
        <f>'Link In'!E253</f>
        <v>675.8</v>
      </c>
      <c r="G184" s="183">
        <f>'Link In'!F253</f>
        <v>13095</v>
      </c>
      <c r="H184" s="183">
        <f t="shared" si="17"/>
        <v>-13095</v>
      </c>
      <c r="I184" s="183">
        <f>'Link In'!I253</f>
        <v>0</v>
      </c>
    </row>
    <row r="185" spans="1:9" x14ac:dyDescent="0.3">
      <c r="A185" s="212">
        <f t="shared" si="15"/>
        <v>173</v>
      </c>
      <c r="B185" s="241"/>
      <c r="D185" s="319">
        <f>'Link In'!C254</f>
        <v>52548013</v>
      </c>
      <c r="E185" s="211" t="str">
        <f>'Link In'!D254</f>
        <v>Heating Oil/Gas WT</v>
      </c>
      <c r="F185" s="212" t="str">
        <f>'Link In'!E254</f>
        <v>675.3</v>
      </c>
      <c r="G185" s="183">
        <f>'Link In'!F254</f>
        <v>6898</v>
      </c>
      <c r="H185" s="183">
        <f t="shared" si="17"/>
        <v>6101</v>
      </c>
      <c r="I185" s="183">
        <f>'Link In'!I254</f>
        <v>12999</v>
      </c>
    </row>
    <row r="186" spans="1:9" x14ac:dyDescent="0.3">
      <c r="A186" s="212">
        <f t="shared" si="15"/>
        <v>174</v>
      </c>
      <c r="B186" s="241"/>
      <c r="D186" s="319">
        <f>'Link In'!C256</f>
        <v>52548016</v>
      </c>
      <c r="E186" s="211" t="str">
        <f>'Link In'!D256</f>
        <v>Heating Oil/Gas AG</v>
      </c>
      <c r="F186" s="212" t="str">
        <f>'Link In'!E256</f>
        <v>675.8</v>
      </c>
      <c r="G186" s="183">
        <f>'Link In'!F256</f>
        <v>2371</v>
      </c>
      <c r="H186" s="183">
        <f t="shared" si="17"/>
        <v>2097</v>
      </c>
      <c r="I186" s="183">
        <f>'Link In'!I256</f>
        <v>4468</v>
      </c>
    </row>
    <row r="187" spans="1:9" x14ac:dyDescent="0.3">
      <c r="A187" s="212">
        <f t="shared" si="15"/>
        <v>175</v>
      </c>
      <c r="B187" s="241"/>
      <c r="D187" s="319">
        <f>'Link In'!C257</f>
        <v>52550000</v>
      </c>
      <c r="E187" s="211" t="str">
        <f>'Link In'!D257</f>
        <v>Janitorial</v>
      </c>
      <c r="F187" s="212" t="str">
        <f>'Link In'!E257</f>
        <v>675.8</v>
      </c>
      <c r="G187" s="183">
        <f>'Link In'!F257</f>
        <v>45117</v>
      </c>
      <c r="H187" s="183">
        <f t="shared" si="17"/>
        <v>-45117</v>
      </c>
      <c r="I187" s="183">
        <f>'Link In'!I257</f>
        <v>0</v>
      </c>
    </row>
    <row r="188" spans="1:9" x14ac:dyDescent="0.3">
      <c r="A188" s="212">
        <f t="shared" si="15"/>
        <v>176</v>
      </c>
      <c r="B188" s="241"/>
      <c r="D188" s="319">
        <f>'Link In'!C258</f>
        <v>52550013</v>
      </c>
      <c r="E188" s="211" t="str">
        <f>'Link In'!D258</f>
        <v>Janitorial WT</v>
      </c>
      <c r="F188" s="212" t="str">
        <f>'Link In'!E258</f>
        <v>675.3</v>
      </c>
      <c r="G188" s="183">
        <f>'Link In'!F258</f>
        <v>1551</v>
      </c>
      <c r="H188" s="183">
        <f t="shared" si="17"/>
        <v>1372</v>
      </c>
      <c r="I188" s="183">
        <f>'Link In'!I258</f>
        <v>2923</v>
      </c>
    </row>
    <row r="189" spans="1:9" x14ac:dyDescent="0.3">
      <c r="A189" s="212">
        <f t="shared" si="15"/>
        <v>177</v>
      </c>
      <c r="B189" s="241"/>
      <c r="D189" s="319">
        <f>'Link In'!C259</f>
        <v>52550014</v>
      </c>
      <c r="E189" s="211" t="str">
        <f>'Link In'!D259</f>
        <v>Janitorial TD</v>
      </c>
      <c r="F189" s="212" t="str">
        <f>'Link In'!E259</f>
        <v>675.5</v>
      </c>
      <c r="G189" s="183">
        <f>'Link In'!F259</f>
        <v>7637</v>
      </c>
      <c r="H189" s="183">
        <f t="shared" si="17"/>
        <v>6754</v>
      </c>
      <c r="I189" s="183">
        <f>'Link In'!I259</f>
        <v>14391</v>
      </c>
    </row>
    <row r="190" spans="1:9" x14ac:dyDescent="0.3">
      <c r="A190" s="212">
        <f t="shared" si="15"/>
        <v>178</v>
      </c>
      <c r="B190" s="241"/>
      <c r="D190" s="319">
        <f>'Link In'!C260</f>
        <v>52550016</v>
      </c>
      <c r="E190" s="211" t="str">
        <f>'Link In'!D260</f>
        <v>Janitorial AG</v>
      </c>
      <c r="F190" s="212" t="str">
        <f>'Link In'!E260</f>
        <v>675.8</v>
      </c>
      <c r="G190" s="183">
        <f>'Link In'!F260</f>
        <v>32844</v>
      </c>
      <c r="H190" s="183">
        <f t="shared" si="17"/>
        <v>29047</v>
      </c>
      <c r="I190" s="183">
        <f>'Link In'!I260</f>
        <v>61891</v>
      </c>
    </row>
    <row r="191" spans="1:9" x14ac:dyDescent="0.3">
      <c r="A191" s="212">
        <f t="shared" si="15"/>
        <v>179</v>
      </c>
      <c r="B191" s="241"/>
      <c r="D191" s="319">
        <f>'Link In'!C261</f>
        <v>52571000</v>
      </c>
      <c r="E191" s="211" t="str">
        <f>'Link In'!D261</f>
        <v>Security Svc</v>
      </c>
      <c r="F191" s="212" t="str">
        <f>'Link In'!E261</f>
        <v>675.8</v>
      </c>
      <c r="G191" s="183">
        <f>'Link In'!F261</f>
        <v>14487</v>
      </c>
      <c r="H191" s="183">
        <f t="shared" si="17"/>
        <v>-14487</v>
      </c>
      <c r="I191" s="183">
        <f>'Link In'!I261</f>
        <v>0</v>
      </c>
    </row>
    <row r="192" spans="1:9" x14ac:dyDescent="0.3">
      <c r="A192" s="212">
        <f t="shared" si="15"/>
        <v>180</v>
      </c>
      <c r="B192" s="241"/>
      <c r="D192" s="319">
        <f>'Link In'!C262</f>
        <v>52571011</v>
      </c>
      <c r="E192" s="211" t="str">
        <f>'Link In'!D262</f>
        <v>Security Svc SS</v>
      </c>
      <c r="F192" s="212" t="str">
        <f>'Link In'!E262</f>
        <v>675.1</v>
      </c>
      <c r="G192" s="183">
        <f>'Link In'!F262</f>
        <v>14490</v>
      </c>
      <c r="H192" s="183">
        <f t="shared" si="17"/>
        <v>12815</v>
      </c>
      <c r="I192" s="183">
        <f>'Link In'!I262</f>
        <v>27305</v>
      </c>
    </row>
    <row r="193" spans="1:9" x14ac:dyDescent="0.3">
      <c r="A193" s="212">
        <f t="shared" si="15"/>
        <v>181</v>
      </c>
      <c r="B193" s="241"/>
      <c r="D193" s="319">
        <f>'Link In'!C263</f>
        <v>52571014</v>
      </c>
      <c r="E193" s="211" t="str">
        <f>'Link In'!D263</f>
        <v>Security Svc TD</v>
      </c>
      <c r="F193" s="212" t="str">
        <f>'Link In'!E263</f>
        <v>675.5</v>
      </c>
      <c r="G193" s="183">
        <f>'Link In'!F263</f>
        <v>305</v>
      </c>
      <c r="H193" s="183">
        <f t="shared" si="17"/>
        <v>270</v>
      </c>
      <c r="I193" s="183">
        <f>'Link In'!I263</f>
        <v>575</v>
      </c>
    </row>
    <row r="194" spans="1:9" x14ac:dyDescent="0.3">
      <c r="A194" s="212">
        <f t="shared" si="15"/>
        <v>182</v>
      </c>
      <c r="B194" s="241"/>
      <c r="D194" s="319">
        <f>'Link In'!C265</f>
        <v>52571100</v>
      </c>
      <c r="E194" s="211" t="str">
        <f>'Link In'!D265</f>
        <v>Add'l Security Costs</v>
      </c>
      <c r="F194" s="212" t="str">
        <f>'Link In'!E265</f>
        <v>675.8</v>
      </c>
      <c r="G194" s="183">
        <f>'Link In'!F265</f>
        <v>60566</v>
      </c>
      <c r="H194" s="183">
        <f t="shared" si="17"/>
        <v>-1079</v>
      </c>
      <c r="I194" s="183">
        <f>'Link In'!I265</f>
        <v>59487</v>
      </c>
    </row>
    <row r="195" spans="1:9" x14ac:dyDescent="0.3">
      <c r="A195" s="212">
        <f t="shared" si="15"/>
        <v>183</v>
      </c>
      <c r="B195" s="241"/>
      <c r="D195" s="319">
        <f>'Link In'!C266</f>
        <v>52578000</v>
      </c>
      <c r="E195" s="211" t="str">
        <f>'Link In'!D266</f>
        <v>Trash Removal</v>
      </c>
      <c r="F195" s="212" t="str">
        <f>'Link In'!E266</f>
        <v>675.8</v>
      </c>
      <c r="G195" s="183">
        <f>'Link In'!F266</f>
        <v>12192</v>
      </c>
      <c r="H195" s="183">
        <f t="shared" si="17"/>
        <v>-12192</v>
      </c>
      <c r="I195" s="183">
        <f>'Link In'!I266</f>
        <v>0</v>
      </c>
    </row>
    <row r="196" spans="1:9" x14ac:dyDescent="0.3">
      <c r="A196" s="212">
        <f t="shared" si="15"/>
        <v>184</v>
      </c>
      <c r="B196" s="241"/>
      <c r="D196" s="319">
        <f>'Link In'!C267</f>
        <v>52578013</v>
      </c>
      <c r="E196" s="211" t="str">
        <f>'Link In'!D267</f>
        <v>Trash Removal WT</v>
      </c>
      <c r="F196" s="212" t="str">
        <f>'Link In'!E267</f>
        <v>675.3</v>
      </c>
      <c r="G196" s="183">
        <f>'Link In'!F267</f>
        <v>4184</v>
      </c>
      <c r="H196" s="183">
        <f t="shared" si="17"/>
        <v>3700</v>
      </c>
      <c r="I196" s="183">
        <f>'Link In'!I267</f>
        <v>7884</v>
      </c>
    </row>
    <row r="197" spans="1:9" x14ac:dyDescent="0.3">
      <c r="A197" s="212">
        <f t="shared" si="15"/>
        <v>185</v>
      </c>
      <c r="B197" s="241"/>
      <c r="D197" s="319">
        <f>'Link In'!C268</f>
        <v>52578014</v>
      </c>
      <c r="E197" s="211" t="str">
        <f>'Link In'!D268</f>
        <v>Trash Removal TD</v>
      </c>
      <c r="F197" s="212" t="str">
        <f>'Link In'!E268</f>
        <v>675.5</v>
      </c>
      <c r="G197" s="183">
        <f>'Link In'!F268</f>
        <v>3378</v>
      </c>
      <c r="H197" s="183">
        <f t="shared" si="17"/>
        <v>2987</v>
      </c>
      <c r="I197" s="183">
        <f>'Link In'!I268</f>
        <v>6365</v>
      </c>
    </row>
    <row r="198" spans="1:9" x14ac:dyDescent="0.3">
      <c r="A198" s="212">
        <f t="shared" si="15"/>
        <v>186</v>
      </c>
      <c r="B198" s="241"/>
      <c r="D198" s="319">
        <f>'Link In'!C269</f>
        <v>52578016</v>
      </c>
      <c r="E198" s="211" t="str">
        <f>'Link In'!D269</f>
        <v>Trash Removal AG</v>
      </c>
      <c r="F198" s="212" t="str">
        <f>'Link In'!E269</f>
        <v>675.8</v>
      </c>
      <c r="G198" s="183">
        <f>'Link In'!F269</f>
        <v>6345</v>
      </c>
      <c r="H198" s="183">
        <f t="shared" si="17"/>
        <v>5611</v>
      </c>
      <c r="I198" s="183">
        <f>'Link In'!I269</f>
        <v>11956</v>
      </c>
    </row>
    <row r="199" spans="1:9" x14ac:dyDescent="0.3">
      <c r="A199" s="212">
        <f t="shared" si="15"/>
        <v>187</v>
      </c>
      <c r="B199" s="241"/>
      <c r="D199" s="319">
        <f>'Link In'!C270</f>
        <v>52583000</v>
      </c>
      <c r="E199" s="211" t="str">
        <f>'Link In'!D270</f>
        <v>Water &amp; WW</v>
      </c>
      <c r="F199" s="212" t="str">
        <f>'Link In'!E270</f>
        <v>675.8</v>
      </c>
      <c r="G199" s="183">
        <f>'Link In'!F270</f>
        <v>43507</v>
      </c>
      <c r="H199" s="183">
        <f t="shared" si="17"/>
        <v>-43507</v>
      </c>
      <c r="I199" s="183">
        <f>'Link In'!I270</f>
        <v>0</v>
      </c>
    </row>
    <row r="200" spans="1:9" x14ac:dyDescent="0.3">
      <c r="A200" s="212">
        <f t="shared" si="15"/>
        <v>188</v>
      </c>
      <c r="B200" s="241"/>
      <c r="D200" s="319">
        <f>'Link In'!C271</f>
        <v>52583011</v>
      </c>
      <c r="E200" s="211" t="str">
        <f>'Link In'!D271</f>
        <v>Water &amp; WW SS</v>
      </c>
      <c r="F200" s="212" t="str">
        <f>'Link In'!E271</f>
        <v>675.1</v>
      </c>
      <c r="G200" s="183">
        <f>'Link In'!F271</f>
        <v>27668</v>
      </c>
      <c r="H200" s="183">
        <f t="shared" si="17"/>
        <v>24469</v>
      </c>
      <c r="I200" s="183">
        <f>'Link In'!I271</f>
        <v>52137</v>
      </c>
    </row>
    <row r="201" spans="1:9" x14ac:dyDescent="0.3">
      <c r="A201" s="212">
        <f t="shared" si="15"/>
        <v>189</v>
      </c>
      <c r="B201" s="241"/>
      <c r="D201" s="319">
        <f>'Link In'!C272</f>
        <v>52583013</v>
      </c>
      <c r="E201" s="211" t="str">
        <f>'Link In'!D272</f>
        <v>Water &amp; WW WT</v>
      </c>
      <c r="F201" s="212" t="str">
        <f>'Link In'!E272</f>
        <v>675.3</v>
      </c>
      <c r="G201" s="183">
        <f>'Link In'!F272</f>
        <v>5785</v>
      </c>
      <c r="H201" s="183">
        <f t="shared" si="17"/>
        <v>5116</v>
      </c>
      <c r="I201" s="183">
        <f>'Link In'!I272</f>
        <v>10901</v>
      </c>
    </row>
    <row r="202" spans="1:9" x14ac:dyDescent="0.3">
      <c r="A202" s="212">
        <f t="shared" si="15"/>
        <v>190</v>
      </c>
      <c r="B202" s="241"/>
      <c r="C202" s="339"/>
      <c r="D202" s="327">
        <f>'Link In'!C274</f>
        <v>52583016</v>
      </c>
      <c r="E202" s="344" t="str">
        <f>'Link In'!D274</f>
        <v>Water &amp; WW AG</v>
      </c>
      <c r="F202" s="329" t="str">
        <f>'Link In'!E274</f>
        <v>675.8</v>
      </c>
      <c r="G202" s="341">
        <f>'Link In'!F274</f>
        <v>8903</v>
      </c>
      <c r="H202" s="341">
        <f t="shared" si="17"/>
        <v>7874</v>
      </c>
      <c r="I202" s="341">
        <f>'Link In'!I274</f>
        <v>16777</v>
      </c>
    </row>
    <row r="203" spans="1:9" x14ac:dyDescent="0.3">
      <c r="A203" s="212">
        <f t="shared" si="15"/>
        <v>191</v>
      </c>
      <c r="B203" s="241"/>
      <c r="D203" s="319"/>
      <c r="F203" s="241" t="s">
        <v>80</v>
      </c>
      <c r="G203" s="342">
        <f>'Link In'!F275</f>
        <v>693169</v>
      </c>
      <c r="H203" s="342">
        <f>SUM(H175:H202)</f>
        <v>15701</v>
      </c>
      <c r="I203" s="342">
        <f>SUM(I175:I202)</f>
        <v>708870</v>
      </c>
    </row>
    <row r="204" spans="1:9" x14ac:dyDescent="0.3">
      <c r="A204" s="212">
        <f t="shared" si="15"/>
        <v>192</v>
      </c>
      <c r="B204" s="241"/>
      <c r="D204" s="319"/>
      <c r="F204" s="212"/>
      <c r="G204" s="183"/>
      <c r="H204" s="183"/>
      <c r="I204" s="342"/>
    </row>
    <row r="205" spans="1:9" ht="28.8" x14ac:dyDescent="0.3">
      <c r="A205" s="212">
        <f t="shared" si="15"/>
        <v>193</v>
      </c>
      <c r="B205" s="241">
        <v>401</v>
      </c>
      <c r="C205" s="343" t="str">
        <f>'Link In'!B276</f>
        <v>Telecommunication expenses</v>
      </c>
      <c r="D205" s="319">
        <f>'Link In'!C276</f>
        <v>52574000</v>
      </c>
      <c r="E205" s="211" t="str">
        <f>'Link In'!D276</f>
        <v>Telephone</v>
      </c>
      <c r="F205" s="212" t="str">
        <f>'Link In'!E276</f>
        <v>675.8</v>
      </c>
      <c r="G205" s="183">
        <f>'Link In'!F276</f>
        <v>60307</v>
      </c>
      <c r="H205" s="183">
        <f t="shared" ref="H205:H214" si="18">I205-G205</f>
        <v>-60307</v>
      </c>
      <c r="I205" s="183">
        <f>'Link In'!I276</f>
        <v>0</v>
      </c>
    </row>
    <row r="206" spans="1:9" x14ac:dyDescent="0.3">
      <c r="A206" s="212">
        <f t="shared" si="15"/>
        <v>194</v>
      </c>
      <c r="B206" s="241"/>
      <c r="D206" s="319">
        <f>'Link In'!C277</f>
        <v>52574013</v>
      </c>
      <c r="E206" s="211" t="str">
        <f>'Link In'!D277</f>
        <v>Telephone WT</v>
      </c>
      <c r="F206" s="212" t="str">
        <f>'Link In'!E277</f>
        <v>675.3</v>
      </c>
      <c r="G206" s="183">
        <f>'Link In'!F277</f>
        <v>13754</v>
      </c>
      <c r="H206" s="183">
        <f t="shared" si="18"/>
        <v>14021</v>
      </c>
      <c r="I206" s="183">
        <f>'Link In'!I277</f>
        <v>27775</v>
      </c>
    </row>
    <row r="207" spans="1:9" x14ac:dyDescent="0.3">
      <c r="A207" s="212">
        <f t="shared" ref="A207:A270" si="19">A206+1</f>
        <v>195</v>
      </c>
      <c r="B207" s="241"/>
      <c r="D207" s="319">
        <f>'Link In'!C279</f>
        <v>52574015</v>
      </c>
      <c r="E207" s="211" t="str">
        <f>'Link In'!D279</f>
        <v>Telephone CA</v>
      </c>
      <c r="F207" s="212" t="str">
        <f>'Link In'!E279</f>
        <v>675.7</v>
      </c>
      <c r="G207" s="183">
        <f>'Link In'!F279</f>
        <v>31001</v>
      </c>
      <c r="H207" s="183">
        <f t="shared" si="18"/>
        <v>31602</v>
      </c>
      <c r="I207" s="183">
        <f>'Link In'!I279</f>
        <v>62603</v>
      </c>
    </row>
    <row r="208" spans="1:9" x14ac:dyDescent="0.3">
      <c r="A208" s="212">
        <f t="shared" si="19"/>
        <v>196</v>
      </c>
      <c r="B208" s="241"/>
      <c r="D208" s="319">
        <f>'Link In'!C280</f>
        <v>52574016</v>
      </c>
      <c r="E208" s="211" t="str">
        <f>'Link In'!D280</f>
        <v>Telephone AG</v>
      </c>
      <c r="F208" s="212" t="str">
        <f>'Link In'!E280</f>
        <v>675.8</v>
      </c>
      <c r="G208" s="183">
        <f>'Link In'!F280</f>
        <v>7542</v>
      </c>
      <c r="H208" s="183">
        <f t="shared" si="18"/>
        <v>7688</v>
      </c>
      <c r="I208" s="183">
        <f>'Link In'!I280</f>
        <v>15230</v>
      </c>
    </row>
    <row r="209" spans="1:9" x14ac:dyDescent="0.3">
      <c r="A209" s="212">
        <f t="shared" si="19"/>
        <v>197</v>
      </c>
      <c r="B209" s="241"/>
      <c r="D209" s="319">
        <f>'Link In'!C281</f>
        <v>52574100</v>
      </c>
      <c r="E209" s="211" t="str">
        <f>'Link In'!D281</f>
        <v>Cell Phone</v>
      </c>
      <c r="F209" s="212" t="str">
        <f>'Link In'!E281</f>
        <v>675.8</v>
      </c>
      <c r="G209" s="183">
        <f>'Link In'!F281</f>
        <v>62084</v>
      </c>
      <c r="H209" s="183">
        <f t="shared" si="18"/>
        <v>-62084</v>
      </c>
      <c r="I209" s="183">
        <f>'Link In'!I281</f>
        <v>0</v>
      </c>
    </row>
    <row r="210" spans="1:9" x14ac:dyDescent="0.3">
      <c r="A210" s="212">
        <f t="shared" si="19"/>
        <v>198</v>
      </c>
      <c r="B210" s="241"/>
      <c r="D210" s="319">
        <f>'Link In'!C283</f>
        <v>52574113</v>
      </c>
      <c r="E210" s="211" t="str">
        <f>'Link In'!D283</f>
        <v>Cell Phone WT</v>
      </c>
      <c r="F210" s="212" t="str">
        <f>'Link In'!E283</f>
        <v>675.3</v>
      </c>
      <c r="G210" s="183">
        <f>'Link In'!F283</f>
        <v>2987</v>
      </c>
      <c r="H210" s="183">
        <f t="shared" si="18"/>
        <v>3045</v>
      </c>
      <c r="I210" s="183">
        <f>'Link In'!I283</f>
        <v>6032</v>
      </c>
    </row>
    <row r="211" spans="1:9" x14ac:dyDescent="0.3">
      <c r="A211" s="212">
        <f t="shared" si="19"/>
        <v>199</v>
      </c>
      <c r="B211" s="241"/>
      <c r="D211" s="319">
        <f>'Link In'!C284</f>
        <v>52574114</v>
      </c>
      <c r="E211" s="211" t="str">
        <f>'Link In'!D284</f>
        <v>Cell Phone TD</v>
      </c>
      <c r="F211" s="212" t="str">
        <f>'Link In'!E284</f>
        <v>675.5</v>
      </c>
      <c r="G211" s="183">
        <f>'Link In'!F284</f>
        <v>1605</v>
      </c>
      <c r="H211" s="183">
        <f t="shared" si="18"/>
        <v>1636</v>
      </c>
      <c r="I211" s="183">
        <f>'Link In'!I284</f>
        <v>3241</v>
      </c>
    </row>
    <row r="212" spans="1:9" x14ac:dyDescent="0.3">
      <c r="A212" s="212">
        <f t="shared" si="19"/>
        <v>200</v>
      </c>
      <c r="B212" s="241"/>
      <c r="D212" s="319">
        <f>'Link In'!C285</f>
        <v>52574115</v>
      </c>
      <c r="E212" s="211" t="str">
        <f>'Link In'!D285</f>
        <v>Cell Phone CA</v>
      </c>
      <c r="F212" s="212" t="str">
        <f>'Link In'!E285</f>
        <v>675.7</v>
      </c>
      <c r="G212" s="183">
        <f>'Link In'!F285</f>
        <v>19248</v>
      </c>
      <c r="H212" s="183">
        <f t="shared" si="18"/>
        <v>9960</v>
      </c>
      <c r="I212" s="183">
        <f>'Link In'!I285</f>
        <v>29208</v>
      </c>
    </row>
    <row r="213" spans="1:9" x14ac:dyDescent="0.3">
      <c r="A213" s="212">
        <f t="shared" si="19"/>
        <v>201</v>
      </c>
      <c r="B213" s="241"/>
      <c r="D213" s="319">
        <f>'Link In'!C286</f>
        <v>52574116</v>
      </c>
      <c r="E213" s="211" t="str">
        <f>'Link In'!D286</f>
        <v>Cell Phone AG</v>
      </c>
      <c r="F213" s="212" t="str">
        <f>'Link In'!E286</f>
        <v>675.8</v>
      </c>
      <c r="G213" s="183">
        <f>'Link In'!F286</f>
        <v>52154</v>
      </c>
      <c r="H213" s="183">
        <f t="shared" si="18"/>
        <v>53166</v>
      </c>
      <c r="I213" s="183">
        <f>'Link In'!I286</f>
        <v>105320</v>
      </c>
    </row>
    <row r="214" spans="1:9" x14ac:dyDescent="0.3">
      <c r="A214" s="212">
        <f t="shared" si="19"/>
        <v>202</v>
      </c>
      <c r="B214" s="426"/>
      <c r="D214" s="327">
        <f>'Link In'!C288</f>
        <v>52574316</v>
      </c>
      <c r="E214" s="344" t="str">
        <f>'Link In'!D288</f>
        <v>Wireless Serv 1st AG</v>
      </c>
      <c r="F214" s="329" t="str">
        <f>'Link In'!E288</f>
        <v>675.8</v>
      </c>
      <c r="G214" s="341">
        <f>'Link In'!F288</f>
        <v>120</v>
      </c>
      <c r="H214" s="341">
        <f t="shared" si="18"/>
        <v>122</v>
      </c>
      <c r="I214" s="341">
        <f>'Link In'!I288</f>
        <v>242</v>
      </c>
    </row>
    <row r="215" spans="1:9" x14ac:dyDescent="0.3">
      <c r="A215" s="212">
        <f t="shared" si="19"/>
        <v>203</v>
      </c>
      <c r="B215" s="241"/>
      <c r="D215" s="319"/>
      <c r="F215" s="241" t="s">
        <v>80</v>
      </c>
      <c r="G215" s="342">
        <f>'Link In'!F289</f>
        <v>250802</v>
      </c>
      <c r="H215" s="342">
        <f>SUM(H205:H214)</f>
        <v>-1151</v>
      </c>
      <c r="I215" s="342">
        <f>SUM(I205:I214)</f>
        <v>249651</v>
      </c>
    </row>
    <row r="216" spans="1:9" x14ac:dyDescent="0.3">
      <c r="A216" s="212">
        <f t="shared" si="19"/>
        <v>204</v>
      </c>
      <c r="B216" s="241"/>
      <c r="D216" s="319"/>
      <c r="F216" s="212"/>
      <c r="G216" s="183"/>
      <c r="H216" s="183" t="s">
        <v>140</v>
      </c>
      <c r="I216" s="342"/>
    </row>
    <row r="217" spans="1:9" ht="28.8" x14ac:dyDescent="0.3">
      <c r="A217" s="212">
        <f t="shared" si="19"/>
        <v>205</v>
      </c>
      <c r="B217" s="241">
        <v>401</v>
      </c>
      <c r="C217" s="343" t="str">
        <f>'Link In'!B290</f>
        <v>Postage, printing and stationary</v>
      </c>
      <c r="D217" s="319">
        <f>'Link In'!C290</f>
        <v>52562500</v>
      </c>
      <c r="E217" s="211" t="str">
        <f>'Link In'!D290</f>
        <v>Overnight Shippng</v>
      </c>
      <c r="F217" s="212" t="str">
        <f>'Link In'!E290</f>
        <v>675.8</v>
      </c>
      <c r="G217" s="183">
        <f>'Link In'!F290</f>
        <v>10832</v>
      </c>
      <c r="H217" s="183">
        <f t="shared" ref="H217:H224" si="20">I217-G217</f>
        <v>-10832</v>
      </c>
      <c r="I217" s="183">
        <f>'Link In'!I290</f>
        <v>0</v>
      </c>
    </row>
    <row r="218" spans="1:9" x14ac:dyDescent="0.3">
      <c r="A218" s="212">
        <f t="shared" si="19"/>
        <v>206</v>
      </c>
      <c r="B218" s="241"/>
      <c r="D218" s="319">
        <f>'Link In'!C291</f>
        <v>52562511</v>
      </c>
      <c r="E218" s="211" t="str">
        <f>'Link In'!D291</f>
        <v>Overnight Shippng SS</v>
      </c>
      <c r="F218" s="212" t="str">
        <f>'Link In'!E291</f>
        <v>675.1</v>
      </c>
      <c r="G218" s="183">
        <f>'Link In'!F291</f>
        <v>0</v>
      </c>
      <c r="H218" s="183">
        <f t="shared" si="20"/>
        <v>0</v>
      </c>
      <c r="I218" s="183">
        <f>'Link In'!I291</f>
        <v>0</v>
      </c>
    </row>
    <row r="219" spans="1:9" x14ac:dyDescent="0.3">
      <c r="A219" s="212">
        <f t="shared" si="19"/>
        <v>207</v>
      </c>
      <c r="B219" s="241"/>
      <c r="D219" s="319">
        <f>'Link In'!C292</f>
        <v>52562513</v>
      </c>
      <c r="E219" s="211" t="str">
        <f>'Link In'!D292</f>
        <v>Overnight Shippng WT</v>
      </c>
      <c r="F219" s="212" t="str">
        <f>'Link In'!E292</f>
        <v>675.3</v>
      </c>
      <c r="G219" s="183">
        <f>'Link In'!F292</f>
        <v>10363</v>
      </c>
      <c r="H219" s="183">
        <f t="shared" si="20"/>
        <v>11814</v>
      </c>
      <c r="I219" s="183">
        <f>'Link In'!I292</f>
        <v>22177</v>
      </c>
    </row>
    <row r="220" spans="1:9" x14ac:dyDescent="0.3">
      <c r="A220" s="212">
        <f t="shared" si="19"/>
        <v>208</v>
      </c>
      <c r="B220" s="241"/>
      <c r="D220" s="319">
        <f>'Link In'!C293</f>
        <v>52562514</v>
      </c>
      <c r="E220" s="211" t="str">
        <f>'Link In'!D293</f>
        <v>Overnight Shippng TD</v>
      </c>
      <c r="F220" s="212" t="str">
        <f>'Link In'!E293</f>
        <v>675.5</v>
      </c>
      <c r="G220" s="183">
        <f>'Link In'!F293</f>
        <v>406</v>
      </c>
      <c r="H220" s="183">
        <f t="shared" si="20"/>
        <v>463</v>
      </c>
      <c r="I220" s="183">
        <f>'Link In'!I293</f>
        <v>869</v>
      </c>
    </row>
    <row r="221" spans="1:9" x14ac:dyDescent="0.3">
      <c r="A221" s="212">
        <f t="shared" si="19"/>
        <v>209</v>
      </c>
      <c r="B221" s="241"/>
      <c r="D221" s="319">
        <f>'Link In'!C294</f>
        <v>52562516</v>
      </c>
      <c r="E221" s="211" t="str">
        <f>'Link In'!D294</f>
        <v>Overnight Shippng AG</v>
      </c>
      <c r="F221" s="212" t="str">
        <f>'Link In'!E294</f>
        <v>675.8</v>
      </c>
      <c r="G221" s="183">
        <f>'Link In'!F294</f>
        <v>2218</v>
      </c>
      <c r="H221" s="183">
        <f t="shared" si="20"/>
        <v>2529</v>
      </c>
      <c r="I221" s="183">
        <f>'Link In'!I294</f>
        <v>4747</v>
      </c>
    </row>
    <row r="222" spans="1:9" x14ac:dyDescent="0.3">
      <c r="A222" s="212">
        <f t="shared" si="19"/>
        <v>210</v>
      </c>
      <c r="B222" s="241"/>
      <c r="D222" s="319">
        <f>'Link In'!C295</f>
        <v>52566000</v>
      </c>
      <c r="E222" s="211" t="str">
        <f>'Link In'!D295</f>
        <v>Postage</v>
      </c>
      <c r="F222" s="212" t="str">
        <f>'Link In'!E295</f>
        <v>675.8</v>
      </c>
      <c r="G222" s="183">
        <f>'Link In'!F295</f>
        <v>1248</v>
      </c>
      <c r="H222" s="183">
        <f t="shared" si="20"/>
        <v>-1248</v>
      </c>
      <c r="I222" s="183">
        <f>'Link In'!I295</f>
        <v>0</v>
      </c>
    </row>
    <row r="223" spans="1:9" x14ac:dyDescent="0.3">
      <c r="A223" s="212">
        <f t="shared" si="19"/>
        <v>211</v>
      </c>
      <c r="B223" s="241"/>
      <c r="D223" s="319">
        <f>'Link In'!C296</f>
        <v>52566016</v>
      </c>
      <c r="E223" s="211" t="str">
        <f>'Link In'!D296</f>
        <v>Postage AG</v>
      </c>
      <c r="F223" s="212" t="str">
        <f>'Link In'!E296</f>
        <v>675.8</v>
      </c>
      <c r="G223" s="183">
        <f>'Link In'!F296</f>
        <v>776</v>
      </c>
      <c r="H223" s="183">
        <f t="shared" si="20"/>
        <v>885</v>
      </c>
      <c r="I223" s="183">
        <f>'Link In'!I296</f>
        <v>1661</v>
      </c>
    </row>
    <row r="224" spans="1:9" x14ac:dyDescent="0.3">
      <c r="A224" s="212">
        <f t="shared" si="19"/>
        <v>212</v>
      </c>
      <c r="B224" s="241"/>
      <c r="C224" s="339"/>
      <c r="D224" s="327">
        <f>'Link In'!C297</f>
        <v>52566700</v>
      </c>
      <c r="E224" s="344" t="str">
        <f>'Link In'!D297</f>
        <v>Printing</v>
      </c>
      <c r="F224" s="329" t="str">
        <f>'Link In'!E297</f>
        <v>675.8</v>
      </c>
      <c r="G224" s="341">
        <f>'Link In'!F297</f>
        <v>3353</v>
      </c>
      <c r="H224" s="341">
        <f t="shared" si="20"/>
        <v>-659</v>
      </c>
      <c r="I224" s="341">
        <f>'Link In'!I297</f>
        <v>2694</v>
      </c>
    </row>
    <row r="225" spans="1:9" x14ac:dyDescent="0.3">
      <c r="A225" s="212">
        <f t="shared" si="19"/>
        <v>213</v>
      </c>
      <c r="B225" s="241"/>
      <c r="D225" s="319"/>
      <c r="F225" s="241" t="s">
        <v>80</v>
      </c>
      <c r="G225" s="342">
        <f>'Link In'!F298</f>
        <v>29196</v>
      </c>
      <c r="H225" s="342">
        <f>SUM(H217:H224)</f>
        <v>2952</v>
      </c>
      <c r="I225" s="342">
        <f>SUM(I217:I224)</f>
        <v>32148</v>
      </c>
    </row>
    <row r="226" spans="1:9" x14ac:dyDescent="0.3">
      <c r="A226" s="212">
        <f t="shared" si="19"/>
        <v>214</v>
      </c>
      <c r="B226" s="241"/>
      <c r="D226" s="319"/>
      <c r="F226" s="212"/>
      <c r="G226" s="183"/>
      <c r="H226" s="183"/>
      <c r="I226" s="342"/>
    </row>
    <row r="227" spans="1:9" ht="28.8" x14ac:dyDescent="0.3">
      <c r="A227" s="212">
        <f t="shared" si="19"/>
        <v>215</v>
      </c>
      <c r="B227" s="435">
        <v>401</v>
      </c>
      <c r="C227" s="343" t="str">
        <f>'Link In'!B303</f>
        <v>Office supplies and services</v>
      </c>
      <c r="D227" s="319">
        <f>'Link In'!C300</f>
        <v>52510016</v>
      </c>
      <c r="E227" s="211" t="str">
        <f>'Link In'!D300</f>
        <v>Bank Svc Charges-AG</v>
      </c>
      <c r="F227" s="212" t="str">
        <f>'Link In'!E300</f>
        <v>675.8</v>
      </c>
      <c r="G227" s="183">
        <f>'Link In'!F300</f>
        <v>92</v>
      </c>
      <c r="H227" s="183">
        <f t="shared" ref="H227" si="21">I227-G227</f>
        <v>160</v>
      </c>
      <c r="I227" s="183">
        <f>'Link In'!I300</f>
        <v>252</v>
      </c>
    </row>
    <row r="228" spans="1:9" x14ac:dyDescent="0.3">
      <c r="A228" s="212">
        <f t="shared" si="19"/>
        <v>216</v>
      </c>
      <c r="B228" s="426"/>
      <c r="C228" s="343"/>
      <c r="D228" s="319">
        <f>'Link In'!C301</f>
        <v>52512500</v>
      </c>
      <c r="E228" s="211" t="str">
        <f>'Link In'!D301</f>
        <v>Books&amp;Publications</v>
      </c>
      <c r="F228" s="212" t="str">
        <f>'Link In'!E301</f>
        <v>675.8</v>
      </c>
      <c r="G228" s="183">
        <f>'Link In'!F301</f>
        <v>248</v>
      </c>
      <c r="H228" s="183">
        <f t="shared" ref="H228:H240" si="22">I228-G228</f>
        <v>430</v>
      </c>
      <c r="I228" s="183">
        <f>'Link In'!I301</f>
        <v>678</v>
      </c>
    </row>
    <row r="229" spans="1:9" x14ac:dyDescent="0.3">
      <c r="A229" s="212">
        <f t="shared" si="19"/>
        <v>217</v>
      </c>
      <c r="B229" s="422"/>
      <c r="C229" s="343"/>
      <c r="D229" s="319">
        <f>'Link In'!C302</f>
        <v>52526100</v>
      </c>
      <c r="E229" s="211" t="str">
        <f>'Link In'!D302</f>
        <v>Credit Line Fees I/C</v>
      </c>
      <c r="F229" s="212" t="str">
        <f>'Link In'!E302</f>
        <v>675.8</v>
      </c>
      <c r="G229" s="183">
        <f>'Link In'!F302</f>
        <v>52682</v>
      </c>
      <c r="H229" s="183">
        <f t="shared" si="22"/>
        <v>5918</v>
      </c>
      <c r="I229" s="183">
        <f>'Link In'!I302</f>
        <v>58600</v>
      </c>
    </row>
    <row r="230" spans="1:9" x14ac:dyDescent="0.3">
      <c r="A230" s="212">
        <f t="shared" si="19"/>
        <v>218</v>
      </c>
      <c r="B230" s="241"/>
      <c r="D230" s="319">
        <f>'Link In'!C303</f>
        <v>52542016</v>
      </c>
      <c r="E230" s="211" t="str">
        <f>'Link In'!D303</f>
        <v>Forms AG</v>
      </c>
      <c r="F230" s="212" t="str">
        <f>'Link In'!E303</f>
        <v>675.8</v>
      </c>
      <c r="G230" s="183">
        <f>'Link In'!F303</f>
        <v>1079</v>
      </c>
      <c r="H230" s="183">
        <f t="shared" si="22"/>
        <v>476</v>
      </c>
      <c r="I230" s="183">
        <f>'Link In'!I303</f>
        <v>1555</v>
      </c>
    </row>
    <row r="231" spans="1:9" x14ac:dyDescent="0.3">
      <c r="A231" s="212">
        <f t="shared" si="19"/>
        <v>219</v>
      </c>
      <c r="B231" s="241"/>
      <c r="D231" s="319">
        <f>'Link In'!C304</f>
        <v>52562000</v>
      </c>
      <c r="E231" s="211" t="str">
        <f>'Link In'!D304</f>
        <v>Office Supplies</v>
      </c>
      <c r="F231" s="212" t="str">
        <f>'Link In'!E304</f>
        <v>675.8</v>
      </c>
      <c r="G231" s="183">
        <f>'Link In'!F304</f>
        <v>18640</v>
      </c>
      <c r="H231" s="183">
        <f t="shared" si="22"/>
        <v>-18640</v>
      </c>
      <c r="I231" s="183">
        <f>'Link In'!I304</f>
        <v>0</v>
      </c>
    </row>
    <row r="232" spans="1:9" x14ac:dyDescent="0.3">
      <c r="A232" s="212">
        <f t="shared" si="19"/>
        <v>220</v>
      </c>
      <c r="B232" s="241"/>
      <c r="D232" s="319">
        <f>'Link In'!C305</f>
        <v>52562011</v>
      </c>
      <c r="E232" s="211" t="str">
        <f>'Link In'!D305</f>
        <v>Off&amp;Adm Supplies SS</v>
      </c>
      <c r="F232" s="212" t="str">
        <f>'Link In'!E305</f>
        <v>675.1</v>
      </c>
      <c r="G232" s="183">
        <f>'Link In'!F305</f>
        <v>33</v>
      </c>
      <c r="H232" s="183">
        <f t="shared" si="22"/>
        <v>57</v>
      </c>
      <c r="I232" s="183">
        <f>'Link In'!I305</f>
        <v>90</v>
      </c>
    </row>
    <row r="233" spans="1:9" x14ac:dyDescent="0.3">
      <c r="A233" s="212">
        <f t="shared" si="19"/>
        <v>221</v>
      </c>
      <c r="B233" s="241"/>
      <c r="D233" s="319">
        <f>'Link In'!C306</f>
        <v>52562013</v>
      </c>
      <c r="E233" s="211" t="str">
        <f>'Link In'!D306</f>
        <v>Off&amp;Adm Supplies WT</v>
      </c>
      <c r="F233" s="212" t="str">
        <f>'Link In'!E306</f>
        <v>675.3</v>
      </c>
      <c r="G233" s="183">
        <f>'Link In'!F306</f>
        <v>9449</v>
      </c>
      <c r="H233" s="183">
        <f t="shared" si="22"/>
        <v>16382</v>
      </c>
      <c r="I233" s="183">
        <f>'Link In'!I306</f>
        <v>25831</v>
      </c>
    </row>
    <row r="234" spans="1:9" x14ac:dyDescent="0.3">
      <c r="A234" s="212">
        <f t="shared" si="19"/>
        <v>222</v>
      </c>
      <c r="B234" s="241"/>
      <c r="D234" s="319">
        <f>'Link In'!C307</f>
        <v>52562014</v>
      </c>
      <c r="E234" s="211" t="str">
        <f>'Link In'!D307</f>
        <v>Off&amp;Adm Supplies TD</v>
      </c>
      <c r="F234" s="212" t="str">
        <f>'Link In'!E307</f>
        <v>675.5</v>
      </c>
      <c r="G234" s="183">
        <f>'Link In'!F307</f>
        <v>3818</v>
      </c>
      <c r="H234" s="183">
        <f t="shared" si="22"/>
        <v>6619</v>
      </c>
      <c r="I234" s="183">
        <f>'Link In'!I307</f>
        <v>10437</v>
      </c>
    </row>
    <row r="235" spans="1:9" x14ac:dyDescent="0.3">
      <c r="A235" s="212">
        <f t="shared" si="19"/>
        <v>223</v>
      </c>
      <c r="B235" s="241"/>
      <c r="D235" s="319">
        <f>'Link In'!C309</f>
        <v>52562016</v>
      </c>
      <c r="E235" s="211" t="str">
        <f>'Link In'!D309</f>
        <v>Off&amp;Adm Supplies AG</v>
      </c>
      <c r="F235" s="212" t="str">
        <f>'Link In'!E309</f>
        <v>675.8</v>
      </c>
      <c r="G235" s="183">
        <f>'Link In'!F309</f>
        <v>10128</v>
      </c>
      <c r="H235" s="183">
        <f t="shared" si="22"/>
        <v>17559</v>
      </c>
      <c r="I235" s="183">
        <f>'Link In'!I309</f>
        <v>27687</v>
      </c>
    </row>
    <row r="236" spans="1:9" x14ac:dyDescent="0.3">
      <c r="A236" s="212">
        <f t="shared" si="19"/>
        <v>224</v>
      </c>
      <c r="B236" s="241"/>
      <c r="D236" s="319">
        <f>'Link In'!C310</f>
        <v>52571500</v>
      </c>
      <c r="E236" s="211" t="str">
        <f>'Link In'!D310</f>
        <v>Software Licenses</v>
      </c>
      <c r="F236" s="212" t="str">
        <f>'Link In'!E310</f>
        <v>675.8</v>
      </c>
      <c r="G236" s="183">
        <f>'Link In'!F310</f>
        <v>150263</v>
      </c>
      <c r="H236" s="183">
        <f t="shared" si="22"/>
        <v>14864</v>
      </c>
      <c r="I236" s="183">
        <f>'Link In'!I310</f>
        <v>165127</v>
      </c>
    </row>
    <row r="237" spans="1:9" x14ac:dyDescent="0.3">
      <c r="A237" s="212">
        <f t="shared" si="19"/>
        <v>225</v>
      </c>
      <c r="B237" s="241"/>
      <c r="D237" s="319">
        <f>'Link In'!C311</f>
        <v>52582000</v>
      </c>
      <c r="E237" s="211" t="str">
        <f>'Link In'!D311</f>
        <v>Uniforms</v>
      </c>
      <c r="F237" s="212" t="str">
        <f>'Link In'!E311</f>
        <v>675.7</v>
      </c>
      <c r="G237" s="183">
        <f>'Link In'!F311</f>
        <v>18138</v>
      </c>
      <c r="H237" s="183">
        <f t="shared" si="22"/>
        <v>-18138</v>
      </c>
      <c r="I237" s="183">
        <f>'Link In'!I311</f>
        <v>0</v>
      </c>
    </row>
    <row r="238" spans="1:9" x14ac:dyDescent="0.3">
      <c r="A238" s="212">
        <f t="shared" si="19"/>
        <v>226</v>
      </c>
      <c r="B238" s="241"/>
      <c r="D238" s="319">
        <f>'Link In'!C313</f>
        <v>52582013</v>
      </c>
      <c r="E238" s="211" t="str">
        <f>'Link In'!D313</f>
        <v>Uniforms WT</v>
      </c>
      <c r="F238" s="212" t="str">
        <f>'Link In'!E313</f>
        <v>675.3</v>
      </c>
      <c r="G238" s="183">
        <f>'Link In'!F313</f>
        <v>9332</v>
      </c>
      <c r="H238" s="183">
        <f t="shared" si="22"/>
        <v>16179</v>
      </c>
      <c r="I238" s="183">
        <f>'Link In'!I313</f>
        <v>25511</v>
      </c>
    </row>
    <row r="239" spans="1:9" x14ac:dyDescent="0.3">
      <c r="A239" s="212">
        <f t="shared" si="19"/>
        <v>227</v>
      </c>
      <c r="B239" s="241"/>
      <c r="D239" s="319">
        <f>'Link In'!C314</f>
        <v>52582014</v>
      </c>
      <c r="E239" s="211" t="str">
        <f>'Link In'!D314</f>
        <v>Uniforms TD</v>
      </c>
      <c r="F239" s="212" t="str">
        <f>'Link In'!E314</f>
        <v>675.5</v>
      </c>
      <c r="G239" s="183">
        <f>'Link In'!F314</f>
        <v>10053</v>
      </c>
      <c r="H239" s="183">
        <f t="shared" si="22"/>
        <v>17429</v>
      </c>
      <c r="I239" s="183">
        <f>'Link In'!I314</f>
        <v>27482</v>
      </c>
    </row>
    <row r="240" spans="1:9" x14ac:dyDescent="0.3">
      <c r="A240" s="212">
        <f t="shared" si="19"/>
        <v>228</v>
      </c>
      <c r="B240" s="241"/>
      <c r="C240" s="339"/>
      <c r="D240" s="327">
        <f>'Link In'!C315</f>
        <v>52582016</v>
      </c>
      <c r="E240" s="344" t="str">
        <f>'Link In'!D315</f>
        <v>Uniforms AG</v>
      </c>
      <c r="F240" s="329" t="str">
        <f>'Link In'!E315</f>
        <v>675.7</v>
      </c>
      <c r="G240" s="341">
        <f>'Link In'!F315</f>
        <v>1304</v>
      </c>
      <c r="H240" s="341">
        <f t="shared" si="22"/>
        <v>2261</v>
      </c>
      <c r="I240" s="341">
        <f>'Link In'!I315</f>
        <v>3565</v>
      </c>
    </row>
    <row r="241" spans="1:9" x14ac:dyDescent="0.3">
      <c r="A241" s="212">
        <f t="shared" si="19"/>
        <v>229</v>
      </c>
      <c r="B241" s="241"/>
      <c r="D241" s="319"/>
      <c r="F241" s="241" t="s">
        <v>80</v>
      </c>
      <c r="G241" s="342">
        <f>'Link In'!F317</f>
        <v>285259</v>
      </c>
      <c r="H241" s="342">
        <f>SUM(H227:H240)</f>
        <v>61556</v>
      </c>
      <c r="I241" s="342">
        <f>SUM(I227:I240)</f>
        <v>346815</v>
      </c>
    </row>
    <row r="242" spans="1:9" x14ac:dyDescent="0.3">
      <c r="A242" s="212">
        <f t="shared" si="19"/>
        <v>230</v>
      </c>
      <c r="B242" s="241"/>
      <c r="D242" s="319"/>
      <c r="F242" s="212"/>
      <c r="G242" s="183"/>
      <c r="H242" s="183"/>
      <c r="I242" s="342"/>
    </row>
    <row r="243" spans="1:9" ht="28.8" x14ac:dyDescent="0.3">
      <c r="A243" s="212">
        <f t="shared" si="19"/>
        <v>231</v>
      </c>
      <c r="B243" s="241">
        <v>401</v>
      </c>
      <c r="C243" s="346" t="str">
        <f>'Link In'!B318</f>
        <v>Advertising &amp; marketing expenses</v>
      </c>
      <c r="D243" s="327">
        <f>'Link In'!C318</f>
        <v>52503000</v>
      </c>
      <c r="E243" s="344" t="str">
        <f>'Link In'!D318</f>
        <v>Advertising</v>
      </c>
      <c r="F243" s="329" t="str">
        <f>'Link In'!E318</f>
        <v>660.8</v>
      </c>
      <c r="G243" s="341">
        <f>'Link In'!F318</f>
        <v>7988</v>
      </c>
      <c r="H243" s="341">
        <f>I243-G243</f>
        <v>-7988</v>
      </c>
      <c r="I243" s="341">
        <f>'Link In'!I318</f>
        <v>0</v>
      </c>
    </row>
    <row r="244" spans="1:9" x14ac:dyDescent="0.3">
      <c r="A244" s="212">
        <f t="shared" si="19"/>
        <v>232</v>
      </c>
      <c r="B244" s="241"/>
      <c r="F244" s="348" t="s">
        <v>80</v>
      </c>
      <c r="G244" s="342">
        <f>'Link In'!F318</f>
        <v>7988</v>
      </c>
      <c r="H244" s="342">
        <f>H243</f>
        <v>-7988</v>
      </c>
      <c r="I244" s="342">
        <f>I243</f>
        <v>0</v>
      </c>
    </row>
    <row r="245" spans="1:9" x14ac:dyDescent="0.3">
      <c r="A245" s="212">
        <f t="shared" si="19"/>
        <v>233</v>
      </c>
      <c r="B245" s="241"/>
      <c r="G245" s="183"/>
      <c r="H245" s="183"/>
      <c r="I245" s="342"/>
    </row>
    <row r="246" spans="1:9" ht="28.8" x14ac:dyDescent="0.3">
      <c r="A246" s="212">
        <f t="shared" si="19"/>
        <v>234</v>
      </c>
      <c r="B246" s="241">
        <v>401</v>
      </c>
      <c r="C246" s="343" t="s">
        <v>31</v>
      </c>
      <c r="D246" s="347">
        <f>'Link In'!C320</f>
        <v>52534000</v>
      </c>
      <c r="E246" s="211" t="str">
        <f>'Link In'!D320</f>
        <v>Employee Expenses</v>
      </c>
      <c r="F246" s="212" t="str">
        <f>'Link In'!E320</f>
        <v>675.8</v>
      </c>
      <c r="G246" s="183">
        <f>'Link In'!F320</f>
        <v>72245</v>
      </c>
      <c r="H246" s="183">
        <f t="shared" ref="H246:H249" si="23">I246-G246</f>
        <v>18563</v>
      </c>
      <c r="I246" s="183">
        <f>'Link In'!I320</f>
        <v>90808</v>
      </c>
    </row>
    <row r="247" spans="1:9" x14ac:dyDescent="0.3">
      <c r="A247" s="212">
        <f t="shared" si="19"/>
        <v>235</v>
      </c>
      <c r="B247" s="241"/>
      <c r="D247" s="347">
        <f>'Link In'!C322</f>
        <v>52534200</v>
      </c>
      <c r="E247" s="211" t="str">
        <f>'Link In'!D322</f>
        <v>Conferences &amp; Reg</v>
      </c>
      <c r="F247" s="212" t="str">
        <f>'Link In'!E322</f>
        <v>675.8</v>
      </c>
      <c r="G247" s="183">
        <f>'Link In'!F322</f>
        <v>8813</v>
      </c>
      <c r="H247" s="183">
        <f t="shared" si="23"/>
        <v>2264</v>
      </c>
      <c r="I247" s="183">
        <f>'Link In'!I322</f>
        <v>11077</v>
      </c>
    </row>
    <row r="248" spans="1:9" x14ac:dyDescent="0.3">
      <c r="A248" s="212">
        <f t="shared" si="19"/>
        <v>236</v>
      </c>
      <c r="B248" s="241"/>
      <c r="D248" s="347">
        <f>'Link In'!C323</f>
        <v>52535000</v>
      </c>
      <c r="E248" s="211" t="str">
        <f>'Link In'!D323</f>
        <v>Meals Deductible</v>
      </c>
      <c r="F248" s="212" t="str">
        <f>'Link In'!E323</f>
        <v>675.8</v>
      </c>
      <c r="G248" s="183">
        <f>'Link In'!F323</f>
        <v>35622</v>
      </c>
      <c r="H248" s="183">
        <f t="shared" si="23"/>
        <v>9153</v>
      </c>
      <c r="I248" s="183">
        <f>'Link In'!I323</f>
        <v>44775</v>
      </c>
    </row>
    <row r="249" spans="1:9" x14ac:dyDescent="0.3">
      <c r="A249" s="212">
        <f t="shared" si="19"/>
        <v>237</v>
      </c>
      <c r="B249" s="241"/>
      <c r="C249" s="339"/>
      <c r="D249" s="349">
        <f>'Link In'!C325</f>
        <v>52567000</v>
      </c>
      <c r="E249" s="344" t="str">
        <f>'Link In'!D325</f>
        <v>Relocation Expenses</v>
      </c>
      <c r="F249" s="329" t="str">
        <f>'Link In'!E325</f>
        <v>675.8</v>
      </c>
      <c r="G249" s="341">
        <f>'Link In'!F325</f>
        <v>10034</v>
      </c>
      <c r="H249" s="341">
        <f t="shared" si="23"/>
        <v>42997</v>
      </c>
      <c r="I249" s="341">
        <f>'Link In'!I325</f>
        <v>53031</v>
      </c>
    </row>
    <row r="250" spans="1:9" x14ac:dyDescent="0.3">
      <c r="A250" s="212">
        <f t="shared" si="19"/>
        <v>238</v>
      </c>
      <c r="B250" s="241"/>
      <c r="F250" s="212"/>
      <c r="G250" s="342">
        <f>'Link In'!F326</f>
        <v>126714</v>
      </c>
      <c r="H250" s="342">
        <f>SUM(H246:H249)</f>
        <v>72977</v>
      </c>
      <c r="I250" s="342">
        <f>SUM(I246:I249)</f>
        <v>199691</v>
      </c>
    </row>
    <row r="251" spans="1:9" x14ac:dyDescent="0.3">
      <c r="A251" s="212">
        <f t="shared" si="19"/>
        <v>239</v>
      </c>
      <c r="B251" s="241"/>
      <c r="F251" s="212"/>
      <c r="G251" s="183"/>
      <c r="H251" s="183"/>
      <c r="I251" s="342"/>
    </row>
    <row r="252" spans="1:9" ht="28.8" x14ac:dyDescent="0.3">
      <c r="A252" s="212">
        <f t="shared" si="19"/>
        <v>240</v>
      </c>
      <c r="B252" s="241">
        <v>401</v>
      </c>
      <c r="C252" s="343" t="str">
        <f>'Link In'!B327</f>
        <v>Miscellaneous expenses</v>
      </c>
      <c r="D252" s="347">
        <f>'Link In'!C327</f>
        <v>52000000</v>
      </c>
      <c r="E252" s="211" t="str">
        <f>'Link In'!D327</f>
        <v>M&amp;S Expense (O&amp;M)</v>
      </c>
      <c r="F252" s="212" t="str">
        <f>'Link In'!E327</f>
        <v>620.5</v>
      </c>
      <c r="G252" s="183">
        <f>'Link In'!F327</f>
        <v>78639</v>
      </c>
      <c r="H252" s="183">
        <f t="shared" ref="H252:H289" si="24">I252-G252</f>
        <v>-78639</v>
      </c>
      <c r="I252" s="183">
        <f>'Link In'!I327</f>
        <v>0</v>
      </c>
    </row>
    <row r="253" spans="1:9" x14ac:dyDescent="0.3">
      <c r="A253" s="212">
        <f t="shared" si="19"/>
        <v>241</v>
      </c>
      <c r="B253" s="241"/>
      <c r="D253" s="347">
        <f>'Link In'!C328</f>
        <v>52001000</v>
      </c>
      <c r="E253" s="211" t="str">
        <f>'Link In'!D328</f>
        <v>M&amp;S Expense (O&amp;M)</v>
      </c>
      <c r="F253" s="212" t="str">
        <f>'Link In'!E328</f>
        <v>620.5</v>
      </c>
      <c r="G253" s="183">
        <f>'Link In'!F328</f>
        <v>-70867.805123857834</v>
      </c>
      <c r="H253" s="183">
        <f t="shared" si="24"/>
        <v>70867.805123857834</v>
      </c>
      <c r="I253" s="183">
        <f>'Link In'!I328</f>
        <v>0</v>
      </c>
    </row>
    <row r="254" spans="1:9" x14ac:dyDescent="0.3">
      <c r="A254" s="212">
        <f t="shared" si="19"/>
        <v>242</v>
      </c>
      <c r="B254" s="241"/>
      <c r="D254" s="347">
        <f>'Link In'!C329</f>
        <v>52001100</v>
      </c>
      <c r="E254" s="211" t="str">
        <f>'Link In'!D329</f>
        <v>M&amp;S Oper SS</v>
      </c>
      <c r="F254" s="212" t="str">
        <f>'Link In'!E329</f>
        <v>620.1</v>
      </c>
      <c r="G254" s="183">
        <f>'Link In'!F329</f>
        <v>129</v>
      </c>
      <c r="H254" s="183">
        <f t="shared" si="24"/>
        <v>175</v>
      </c>
      <c r="I254" s="183">
        <f>'Link In'!I329</f>
        <v>304</v>
      </c>
    </row>
    <row r="255" spans="1:9" x14ac:dyDescent="0.3">
      <c r="A255" s="212">
        <f t="shared" si="19"/>
        <v>243</v>
      </c>
      <c r="B255" s="241"/>
      <c r="D255" s="347">
        <f>'Link In'!C330</f>
        <v>52001200</v>
      </c>
      <c r="E255" s="211" t="str">
        <f>'Link In'!D330</f>
        <v>M&amp;S Oper P</v>
      </c>
      <c r="F255" s="212" t="str">
        <f>'Link In'!E330</f>
        <v>620.1</v>
      </c>
      <c r="G255" s="183">
        <f>'Link In'!F330</f>
        <v>-1088</v>
      </c>
      <c r="H255" s="183">
        <f t="shared" si="24"/>
        <v>-1472</v>
      </c>
      <c r="I255" s="183">
        <f>'Link In'!I330</f>
        <v>-2560</v>
      </c>
    </row>
    <row r="256" spans="1:9" x14ac:dyDescent="0.3">
      <c r="A256" s="212">
        <f t="shared" si="19"/>
        <v>244</v>
      </c>
      <c r="B256" s="241"/>
      <c r="D256" s="347">
        <f>'Link In'!C331</f>
        <v>52001300</v>
      </c>
      <c r="E256" s="211" t="str">
        <f>'Link In'!D331</f>
        <v>M&amp;S Oper WT</v>
      </c>
      <c r="F256" s="212" t="str">
        <f>'Link In'!E331</f>
        <v>620.3</v>
      </c>
      <c r="G256" s="183">
        <f>'Link In'!F331</f>
        <v>31120</v>
      </c>
      <c r="H256" s="183">
        <f t="shared" si="24"/>
        <v>42097</v>
      </c>
      <c r="I256" s="183">
        <f>'Link In'!I331</f>
        <v>73217</v>
      </c>
    </row>
    <row r="257" spans="1:9" x14ac:dyDescent="0.3">
      <c r="A257" s="212">
        <f t="shared" si="19"/>
        <v>245</v>
      </c>
      <c r="B257" s="241"/>
      <c r="D257" s="347">
        <f>'Link In'!C332</f>
        <v>52001400</v>
      </c>
      <c r="E257" s="211" t="str">
        <f>'Link In'!D332</f>
        <v>M&amp;S Oper TD</v>
      </c>
      <c r="F257" s="212" t="str">
        <f>'Link In'!E332</f>
        <v>620.5</v>
      </c>
      <c r="G257" s="183">
        <f>'Link In'!F332</f>
        <v>30078</v>
      </c>
      <c r="H257" s="183">
        <f t="shared" si="24"/>
        <v>40687</v>
      </c>
      <c r="I257" s="183">
        <f>'Link In'!I332</f>
        <v>70765</v>
      </c>
    </row>
    <row r="258" spans="1:9" x14ac:dyDescent="0.3">
      <c r="A258" s="212">
        <f t="shared" si="19"/>
        <v>246</v>
      </c>
      <c r="B258" s="426"/>
      <c r="D258" s="347">
        <f>'Link In'!C333</f>
        <v>52001500</v>
      </c>
      <c r="E258" s="211" t="str">
        <f>'Link In'!D333</f>
        <v>M&amp;S Oper CA</v>
      </c>
      <c r="F258" s="212" t="str">
        <f>'Link In'!E333</f>
        <v>620.7</v>
      </c>
      <c r="G258" s="183">
        <f>'Link In'!F333</f>
        <v>504</v>
      </c>
      <c r="H258" s="183">
        <f t="shared" si="24"/>
        <v>682</v>
      </c>
      <c r="I258" s="183">
        <f>'Link In'!I333</f>
        <v>1186</v>
      </c>
    </row>
    <row r="259" spans="1:9" x14ac:dyDescent="0.3">
      <c r="A259" s="212">
        <f t="shared" si="19"/>
        <v>247</v>
      </c>
      <c r="B259" s="241"/>
      <c r="D259" s="347">
        <f>'Link In'!C334</f>
        <v>52001600</v>
      </c>
      <c r="E259" s="211" t="str">
        <f>'Link In'!D334</f>
        <v>M&amp;S Oper AG</v>
      </c>
      <c r="F259" s="212" t="str">
        <f>'Link In'!E334</f>
        <v>620.8</v>
      </c>
      <c r="G259" s="183">
        <f>'Link In'!F334</f>
        <v>21962</v>
      </c>
      <c r="H259" s="183">
        <f t="shared" si="24"/>
        <v>29709</v>
      </c>
      <c r="I259" s="183">
        <f>'Link In'!I334</f>
        <v>51671</v>
      </c>
    </row>
    <row r="260" spans="1:9" x14ac:dyDescent="0.3">
      <c r="A260" s="212">
        <f t="shared" si="19"/>
        <v>248</v>
      </c>
      <c r="B260" s="241"/>
      <c r="D260" s="347">
        <f>'Link In'!C335</f>
        <v>52500000</v>
      </c>
      <c r="E260" s="211" t="str">
        <f>'Link In'!D335</f>
        <v>Misc Expense (O&amp;M)</v>
      </c>
      <c r="F260" s="212" t="str">
        <f>'Link In'!E335</f>
        <v>675.8</v>
      </c>
      <c r="G260" s="183">
        <f>'Link In'!F335</f>
        <v>55070</v>
      </c>
      <c r="H260" s="183">
        <f t="shared" si="24"/>
        <v>-55070</v>
      </c>
      <c r="I260" s="183">
        <f>'Link In'!I335</f>
        <v>0</v>
      </c>
    </row>
    <row r="261" spans="1:9" x14ac:dyDescent="0.3">
      <c r="A261" s="212">
        <f t="shared" si="19"/>
        <v>249</v>
      </c>
      <c r="B261" s="426"/>
      <c r="D261" s="347">
        <f>'Link In'!C336</f>
        <v>52501100</v>
      </c>
      <c r="E261" s="211" t="str">
        <f>'Link In'!D336</f>
        <v>Misc Oper SS</v>
      </c>
      <c r="F261" s="212" t="str">
        <f>'Link In'!E336</f>
        <v>675.1</v>
      </c>
      <c r="G261" s="183">
        <f>'Link In'!F336</f>
        <v>1951</v>
      </c>
      <c r="H261" s="183">
        <f t="shared" si="24"/>
        <v>2639</v>
      </c>
      <c r="I261" s="183">
        <f>'Link In'!I336</f>
        <v>4590</v>
      </c>
    </row>
    <row r="262" spans="1:9" x14ac:dyDescent="0.3">
      <c r="A262" s="212">
        <f t="shared" si="19"/>
        <v>250</v>
      </c>
      <c r="B262" s="241"/>
      <c r="D262" s="347">
        <f>'Link In'!C337</f>
        <v>52501200</v>
      </c>
      <c r="E262" s="211" t="str">
        <f>'Link In'!D337</f>
        <v>Misc Oper P</v>
      </c>
      <c r="F262" s="212" t="str">
        <f>'Link In'!E337</f>
        <v>675.1</v>
      </c>
      <c r="G262" s="183">
        <f>'Link In'!F337</f>
        <v>13</v>
      </c>
      <c r="H262" s="183">
        <f t="shared" si="24"/>
        <v>18</v>
      </c>
      <c r="I262" s="183">
        <f>'Link In'!I337</f>
        <v>31</v>
      </c>
    </row>
    <row r="263" spans="1:9" x14ac:dyDescent="0.3">
      <c r="A263" s="212">
        <f t="shared" si="19"/>
        <v>251</v>
      </c>
      <c r="B263" s="241"/>
      <c r="D263" s="347">
        <f>'Link In'!C338</f>
        <v>52501300</v>
      </c>
      <c r="E263" s="211" t="str">
        <f>'Link In'!D338</f>
        <v>Misc Oper WT</v>
      </c>
      <c r="F263" s="212" t="str">
        <f>'Link In'!E338</f>
        <v>675.3</v>
      </c>
      <c r="G263" s="183">
        <f>'Link In'!F338</f>
        <v>8243</v>
      </c>
      <c r="H263" s="183">
        <f t="shared" si="24"/>
        <v>11151</v>
      </c>
      <c r="I263" s="183">
        <f>'Link In'!I338</f>
        <v>19394</v>
      </c>
    </row>
    <row r="264" spans="1:9" x14ac:dyDescent="0.3">
      <c r="A264" s="212">
        <f t="shared" si="19"/>
        <v>252</v>
      </c>
      <c r="B264" s="241"/>
      <c r="D264" s="347">
        <f>'Link In'!C339</f>
        <v>52501400</v>
      </c>
      <c r="E264" s="211" t="str">
        <f>'Link In'!D339</f>
        <v>Misc Oper TD</v>
      </c>
      <c r="F264" s="212" t="str">
        <f>'Link In'!E339</f>
        <v>675.5</v>
      </c>
      <c r="G264" s="183">
        <f>'Link In'!F339</f>
        <v>64614</v>
      </c>
      <c r="H264" s="183">
        <f t="shared" si="24"/>
        <v>87405</v>
      </c>
      <c r="I264" s="183">
        <f>'Link In'!I339</f>
        <v>152019</v>
      </c>
    </row>
    <row r="265" spans="1:9" x14ac:dyDescent="0.3">
      <c r="A265" s="212">
        <f t="shared" si="19"/>
        <v>253</v>
      </c>
      <c r="B265" s="241"/>
      <c r="D265" s="347">
        <f>'Link In'!C340</f>
        <v>52501600</v>
      </c>
      <c r="E265" s="211" t="str">
        <f>'Link In'!D340</f>
        <v>Misc Oper AG</v>
      </c>
      <c r="F265" s="212" t="str">
        <f>'Link In'!E340</f>
        <v>675.8</v>
      </c>
      <c r="G265" s="183">
        <f>'Link In'!F340</f>
        <v>-81175</v>
      </c>
      <c r="H265" s="183">
        <f t="shared" si="24"/>
        <v>164205</v>
      </c>
      <c r="I265" s="183">
        <f>'Link In'!I340</f>
        <v>83030</v>
      </c>
    </row>
    <row r="266" spans="1:9" x14ac:dyDescent="0.3">
      <c r="A266" s="212">
        <f t="shared" si="19"/>
        <v>254</v>
      </c>
      <c r="B266" s="241"/>
      <c r="D266" s="347">
        <f>'Link In'!C342</f>
        <v>52514500</v>
      </c>
      <c r="E266" s="211" t="str">
        <f>'Link In'!D342</f>
        <v>Charitb Don-H/Ed/En</v>
      </c>
      <c r="F266" s="212" t="str">
        <f>'Link In'!E342</f>
        <v>675.8</v>
      </c>
      <c r="G266" s="183">
        <f>'Link In'!F342</f>
        <v>49472</v>
      </c>
      <c r="H266" s="183">
        <f t="shared" si="24"/>
        <v>-49472</v>
      </c>
      <c r="I266" s="183">
        <f>'Link In'!I342</f>
        <v>0</v>
      </c>
    </row>
    <row r="267" spans="1:9" x14ac:dyDescent="0.3">
      <c r="A267" s="212">
        <f t="shared" si="19"/>
        <v>255</v>
      </c>
      <c r="B267" s="241"/>
      <c r="D267" s="347">
        <f>'Link In'!C343</f>
        <v>52514600</v>
      </c>
      <c r="E267" s="211" t="str">
        <f>'Link In'!D343</f>
        <v>Charitb Don-Commnty</v>
      </c>
      <c r="F267" s="212" t="str">
        <f>'Link In'!E343</f>
        <v>675.8</v>
      </c>
      <c r="G267" s="183">
        <f>'Link In'!F343</f>
        <v>36988</v>
      </c>
      <c r="H267" s="183">
        <f t="shared" si="24"/>
        <v>-36988</v>
      </c>
      <c r="I267" s="183">
        <f>'Link In'!I343</f>
        <v>0</v>
      </c>
    </row>
    <row r="268" spans="1:9" x14ac:dyDescent="0.3">
      <c r="A268" s="212">
        <f t="shared" si="19"/>
        <v>256</v>
      </c>
      <c r="B268" s="241"/>
      <c r="D268" s="347">
        <f>'Link In'!C344</f>
        <v>52514700</v>
      </c>
      <c r="E268" s="211" t="str">
        <f>'Link In'!D344</f>
        <v>Community Partnrshps</v>
      </c>
      <c r="F268" s="212" t="str">
        <f>'Link In'!E344</f>
        <v>675.8</v>
      </c>
      <c r="G268" s="183">
        <f>'Link In'!F344</f>
        <v>41694</v>
      </c>
      <c r="H268" s="183">
        <f t="shared" si="24"/>
        <v>-3707</v>
      </c>
      <c r="I268" s="183">
        <f>'Link In'!I344</f>
        <v>37987</v>
      </c>
    </row>
    <row r="269" spans="1:9" x14ac:dyDescent="0.3">
      <c r="A269" s="212">
        <f t="shared" si="19"/>
        <v>257</v>
      </c>
      <c r="B269" s="241"/>
      <c r="D269" s="347">
        <f>'Link In'!C345</f>
        <v>52514901</v>
      </c>
      <c r="E269" s="211" t="str">
        <f>'Link In'!D345</f>
        <v>Cust Edu Comm-Reg</v>
      </c>
      <c r="F269" s="212" t="str">
        <f>'Link In'!E345</f>
        <v>675.8</v>
      </c>
      <c r="G269" s="183">
        <f>'Link In'!F345</f>
        <v>11721</v>
      </c>
      <c r="H269" s="183">
        <f t="shared" si="24"/>
        <v>6539</v>
      </c>
      <c r="I269" s="183">
        <f>'Link In'!I345</f>
        <v>18260</v>
      </c>
    </row>
    <row r="270" spans="1:9" x14ac:dyDescent="0.3">
      <c r="A270" s="212">
        <f t="shared" si="19"/>
        <v>258</v>
      </c>
      <c r="B270" s="241"/>
      <c r="D270" s="347">
        <f>'Link In'!C346</f>
        <v>52514903</v>
      </c>
      <c r="E270" s="211" t="str">
        <f>'Link In'!D346</f>
        <v>Cust Edu Comm-Issues</v>
      </c>
      <c r="F270" s="212" t="str">
        <f>'Link In'!E346</f>
        <v>675.8</v>
      </c>
      <c r="G270" s="183">
        <f>'Link In'!F346</f>
        <v>14387</v>
      </c>
      <c r="H270" s="183">
        <f t="shared" si="24"/>
        <v>4611</v>
      </c>
      <c r="I270" s="183">
        <f>'Link In'!I346</f>
        <v>18998</v>
      </c>
    </row>
    <row r="271" spans="1:9" x14ac:dyDescent="0.3">
      <c r="A271" s="212">
        <f t="shared" ref="A271:A334" si="25">A270+1</f>
        <v>259</v>
      </c>
      <c r="B271" s="241"/>
      <c r="D271" s="347">
        <f>'Link In'!C347</f>
        <v>52514904</v>
      </c>
      <c r="E271" s="211" t="str">
        <f>'Link In'!D347</f>
        <v>Cust Edu Comm-Consrv</v>
      </c>
      <c r="F271" s="212" t="str">
        <f>'Link In'!E347</f>
        <v>675.8</v>
      </c>
      <c r="G271" s="183">
        <f>'Link In'!F347</f>
        <v>57981</v>
      </c>
      <c r="H271" s="183">
        <f t="shared" si="24"/>
        <v>-16853</v>
      </c>
      <c r="I271" s="183">
        <f>'Link In'!I347</f>
        <v>41128</v>
      </c>
    </row>
    <row r="272" spans="1:9" x14ac:dyDescent="0.3">
      <c r="A272" s="212">
        <f t="shared" si="25"/>
        <v>260</v>
      </c>
      <c r="B272" s="241"/>
      <c r="D272" s="347">
        <f>'Link In'!C348</f>
        <v>52514905</v>
      </c>
      <c r="E272" s="211" t="str">
        <f>'Link In'!D348</f>
        <v>Cust Edu Comm-Printd</v>
      </c>
      <c r="F272" s="212" t="str">
        <f>'Link In'!E348</f>
        <v>675.8</v>
      </c>
      <c r="G272" s="183">
        <f>'Link In'!F348</f>
        <v>11153</v>
      </c>
      <c r="H272" s="183">
        <f t="shared" si="24"/>
        <v>-356</v>
      </c>
      <c r="I272" s="183">
        <f>'Link In'!I348</f>
        <v>10797</v>
      </c>
    </row>
    <row r="273" spans="1:9" x14ac:dyDescent="0.3">
      <c r="A273" s="212">
        <f t="shared" si="25"/>
        <v>261</v>
      </c>
      <c r="B273" s="241"/>
      <c r="D273" s="347">
        <f>'Link In'!C349</f>
        <v>52514907</v>
      </c>
      <c r="E273" s="211" t="str">
        <f>'Link In'!D349</f>
        <v>Cust Edu-Press Rls</v>
      </c>
      <c r="F273" s="212" t="str">
        <f>'Link In'!E349</f>
        <v>675.8</v>
      </c>
      <c r="G273" s="183">
        <f>'Link In'!F349</f>
        <v>1542</v>
      </c>
      <c r="H273" s="183">
        <f t="shared" si="24"/>
        <v>914</v>
      </c>
      <c r="I273" s="183">
        <f>'Link In'!I349</f>
        <v>2456</v>
      </c>
    </row>
    <row r="274" spans="1:9" x14ac:dyDescent="0.3">
      <c r="A274" s="212">
        <f t="shared" si="25"/>
        <v>262</v>
      </c>
      <c r="B274" s="241"/>
      <c r="D274" s="347">
        <f>'Link In'!C350</f>
        <v>52514909</v>
      </c>
      <c r="E274" s="211" t="str">
        <f>'Link In'!D350</f>
        <v>Cust Edu-Video&amp;Photo</v>
      </c>
      <c r="F274" s="212" t="str">
        <f>'Link In'!E350</f>
        <v>675.8</v>
      </c>
      <c r="G274" s="183">
        <f>'Link In'!F350</f>
        <v>5672</v>
      </c>
      <c r="H274" s="183">
        <f t="shared" si="24"/>
        <v>-3150</v>
      </c>
      <c r="I274" s="183">
        <f>'Link In'!I350</f>
        <v>2522</v>
      </c>
    </row>
    <row r="275" spans="1:9" x14ac:dyDescent="0.3">
      <c r="A275" s="212">
        <f t="shared" si="25"/>
        <v>263</v>
      </c>
      <c r="B275" s="241"/>
      <c r="D275" s="347">
        <f>'Link In'!C351</f>
        <v>52515000</v>
      </c>
      <c r="E275" s="211" t="str">
        <f>'Link In'!D351</f>
        <v>Commun Relations-E</v>
      </c>
      <c r="F275" s="212" t="str">
        <f>'Link In'!E351</f>
        <v>675.8</v>
      </c>
      <c r="G275" s="183">
        <f>'Link In'!F351</f>
        <v>9309</v>
      </c>
      <c r="H275" s="183">
        <f t="shared" si="24"/>
        <v>6807</v>
      </c>
      <c r="I275" s="183">
        <f>'Link In'!I351</f>
        <v>16116</v>
      </c>
    </row>
    <row r="276" spans="1:9" x14ac:dyDescent="0.3">
      <c r="A276" s="212">
        <f t="shared" si="25"/>
        <v>264</v>
      </c>
      <c r="B276" s="241"/>
      <c r="D276" s="347">
        <f>'Link In'!C352</f>
        <v>52515001</v>
      </c>
      <c r="E276" s="211" t="str">
        <f>'Link In'!D352</f>
        <v>Commun Relations-S</v>
      </c>
      <c r="F276" s="212" t="str">
        <f>'Link In'!E352</f>
        <v>675.8</v>
      </c>
      <c r="G276" s="183">
        <f>'Link In'!F352</f>
        <v>3469</v>
      </c>
      <c r="H276" s="183">
        <f t="shared" si="24"/>
        <v>2123</v>
      </c>
      <c r="I276" s="183">
        <f>'Link In'!I352</f>
        <v>5592</v>
      </c>
    </row>
    <row r="277" spans="1:9" x14ac:dyDescent="0.3">
      <c r="A277" s="212">
        <f t="shared" si="25"/>
        <v>265</v>
      </c>
      <c r="B277" s="241"/>
      <c r="D277" s="347">
        <f>'Link In'!C353</f>
        <v>52522000</v>
      </c>
      <c r="E277" s="211" t="str">
        <f>'Link In'!D353</f>
        <v>Community Relations</v>
      </c>
      <c r="F277" s="212" t="str">
        <f>'Link In'!E353</f>
        <v>675.8</v>
      </c>
      <c r="G277" s="183">
        <f>'Link In'!F353</f>
        <v>250</v>
      </c>
      <c r="H277" s="183">
        <f t="shared" si="24"/>
        <v>338</v>
      </c>
      <c r="I277" s="183">
        <f>'Link In'!I353</f>
        <v>588</v>
      </c>
    </row>
    <row r="278" spans="1:9" x14ac:dyDescent="0.3">
      <c r="A278" s="212">
        <f t="shared" si="25"/>
        <v>266</v>
      </c>
      <c r="B278" s="241"/>
      <c r="D278" s="347">
        <f>'Link In'!C354</f>
        <v>52524000</v>
      </c>
      <c r="E278" s="211" t="str">
        <f>'Link In'!D354</f>
        <v>Co Dues/Mmbrshp Ded</v>
      </c>
      <c r="F278" s="212" t="str">
        <f>'Link In'!E354</f>
        <v>675.8</v>
      </c>
      <c r="G278" s="183">
        <f>'Link In'!F354</f>
        <v>94071</v>
      </c>
      <c r="H278" s="183">
        <f t="shared" si="24"/>
        <v>-1246</v>
      </c>
      <c r="I278" s="183">
        <f>'Link In'!I354</f>
        <v>92825</v>
      </c>
    </row>
    <row r="279" spans="1:9" x14ac:dyDescent="0.3">
      <c r="A279" s="212">
        <f t="shared" si="25"/>
        <v>267</v>
      </c>
      <c r="B279" s="241"/>
      <c r="D279" s="347">
        <f>'Link In'!C355</f>
        <v>52527000</v>
      </c>
      <c r="E279" s="211" t="str">
        <f>'Link In'!D355</f>
        <v>Directors Fees</v>
      </c>
      <c r="F279" s="212" t="str">
        <f>'Link In'!E355</f>
        <v>675.8</v>
      </c>
      <c r="G279" s="183">
        <f>'Link In'!F355</f>
        <v>43350</v>
      </c>
      <c r="H279" s="183">
        <f t="shared" si="24"/>
        <v>8528</v>
      </c>
      <c r="I279" s="183">
        <f>'Link In'!I355</f>
        <v>51878</v>
      </c>
    </row>
    <row r="280" spans="1:9" x14ac:dyDescent="0.3">
      <c r="A280" s="212">
        <f t="shared" si="25"/>
        <v>268</v>
      </c>
      <c r="B280" s="241"/>
      <c r="D280" s="347">
        <f>'Link In'!C357</f>
        <v>52540000</v>
      </c>
      <c r="E280" s="211" t="str">
        <f>'Link In'!D357</f>
        <v>Amort Bus Svc ProjXp</v>
      </c>
      <c r="F280" s="212" t="str">
        <f>'Link In'!E357</f>
        <v>675.8</v>
      </c>
      <c r="G280" s="183">
        <f>'Link In'!F357</f>
        <v>574</v>
      </c>
      <c r="H280" s="183">
        <f t="shared" si="24"/>
        <v>-89</v>
      </c>
      <c r="I280" s="183">
        <f>'Link In'!I357</f>
        <v>485</v>
      </c>
    </row>
    <row r="281" spans="1:9" x14ac:dyDescent="0.3">
      <c r="A281" s="212">
        <f t="shared" si="25"/>
        <v>269</v>
      </c>
      <c r="B281" s="241"/>
      <c r="D281" s="347">
        <f>'Link In'!C358</f>
        <v>52548100</v>
      </c>
      <c r="E281" s="211" t="str">
        <f>'Link In'!D358</f>
        <v>Hiring Costs</v>
      </c>
      <c r="F281" s="212" t="str">
        <f>'Link In'!E358</f>
        <v>675.8</v>
      </c>
      <c r="G281" s="183">
        <f>'Link In'!F358</f>
        <v>500</v>
      </c>
      <c r="H281" s="183">
        <f t="shared" si="24"/>
        <v>676</v>
      </c>
      <c r="I281" s="183">
        <f>'Link In'!I358</f>
        <v>1176</v>
      </c>
    </row>
    <row r="282" spans="1:9" x14ac:dyDescent="0.3">
      <c r="A282" s="212">
        <f t="shared" si="25"/>
        <v>270</v>
      </c>
      <c r="B282" s="241"/>
      <c r="D282" s="347">
        <f>'Link In'!C360</f>
        <v>52549500</v>
      </c>
      <c r="E282" s="211" t="str">
        <f>'Link In'!D360</f>
        <v>Inv Phys W/O Scrap</v>
      </c>
      <c r="F282" s="212" t="str">
        <f>'Link In'!E360</f>
        <v>675.8</v>
      </c>
      <c r="G282" s="183">
        <f>'Link In'!F360</f>
        <v>-473</v>
      </c>
      <c r="H282" s="183">
        <f t="shared" si="24"/>
        <v>-1619</v>
      </c>
      <c r="I282" s="183">
        <f>'Link In'!I360</f>
        <v>-2092</v>
      </c>
    </row>
    <row r="283" spans="1:9" x14ac:dyDescent="0.3">
      <c r="A283" s="212">
        <f t="shared" si="25"/>
        <v>271</v>
      </c>
      <c r="B283" s="241"/>
      <c r="D283" s="347">
        <f>'Link In'!C361</f>
        <v>52554500</v>
      </c>
      <c r="E283" s="211" t="str">
        <f>'Link In'!D361</f>
        <v>Lab Supplies</v>
      </c>
      <c r="F283" s="212" t="str">
        <f>'Link In'!E361</f>
        <v>675.3</v>
      </c>
      <c r="G283" s="183">
        <f>'Link In'!F361</f>
        <v>104150</v>
      </c>
      <c r="H283" s="183">
        <f t="shared" si="24"/>
        <v>18846</v>
      </c>
      <c r="I283" s="183">
        <f>'Link In'!I361</f>
        <v>122996</v>
      </c>
    </row>
    <row r="284" spans="1:9" x14ac:dyDescent="0.3">
      <c r="A284" s="212">
        <f t="shared" si="25"/>
        <v>272</v>
      </c>
      <c r="B284" s="241"/>
      <c r="D284" s="347">
        <f>'Link In'!C362</f>
        <v>52556500</v>
      </c>
      <c r="E284" s="211" t="str">
        <f>'Link In'!D362</f>
        <v>Low Income Pay Prog</v>
      </c>
      <c r="F284" s="212" t="str">
        <f>'Link In'!E362</f>
        <v>675.8</v>
      </c>
      <c r="G284" s="183">
        <f>'Link In'!F362</f>
        <v>67500</v>
      </c>
      <c r="H284" s="183">
        <f t="shared" si="24"/>
        <v>-55736</v>
      </c>
      <c r="I284" s="183">
        <f>'Link In'!I362</f>
        <v>11764</v>
      </c>
    </row>
    <row r="285" spans="1:9" x14ac:dyDescent="0.3">
      <c r="A285" s="212">
        <f t="shared" si="25"/>
        <v>273</v>
      </c>
      <c r="B285" s="241"/>
      <c r="D285" s="347">
        <f>'Link In'!C363</f>
        <v>52564000</v>
      </c>
      <c r="E285" s="211" t="str">
        <f>'Link In'!D363</f>
        <v>Penalties Non-deduct</v>
      </c>
      <c r="F285" s="212" t="str">
        <f>'Link In'!E363</f>
        <v>675.8</v>
      </c>
      <c r="G285" s="183">
        <f>'Link In'!F363</f>
        <v>518</v>
      </c>
      <c r="H285" s="183">
        <f t="shared" si="24"/>
        <v>-518</v>
      </c>
      <c r="I285" s="183">
        <f>'Link In'!I363</f>
        <v>0</v>
      </c>
    </row>
    <row r="286" spans="1:9" x14ac:dyDescent="0.3">
      <c r="A286" s="212">
        <f t="shared" si="25"/>
        <v>274</v>
      </c>
      <c r="B286" s="241"/>
      <c r="D286" s="347">
        <f>'Link In'!C364</f>
        <v>52568000</v>
      </c>
      <c r="E286" s="211" t="str">
        <f>'Link In'!D364</f>
        <v>Research &amp; Develop</v>
      </c>
      <c r="F286" s="212" t="str">
        <f>'Link In'!E364</f>
        <v>675.8</v>
      </c>
      <c r="G286" s="183">
        <f>'Link In'!F364</f>
        <v>23632</v>
      </c>
      <c r="H286" s="183">
        <f t="shared" si="24"/>
        <v>4587</v>
      </c>
      <c r="I286" s="183">
        <f>'Link In'!I364</f>
        <v>28219</v>
      </c>
    </row>
    <row r="287" spans="1:9" x14ac:dyDescent="0.3">
      <c r="A287" s="212">
        <f t="shared" si="25"/>
        <v>275</v>
      </c>
      <c r="B287" s="241"/>
      <c r="D287" s="347">
        <f>'Link In'!C365</f>
        <v>52579000</v>
      </c>
      <c r="E287" s="211" t="str">
        <f>'Link In'!D365</f>
        <v>Trustee Fees</v>
      </c>
      <c r="F287" s="212" t="str">
        <f>'Link In'!E365</f>
        <v>675.8</v>
      </c>
      <c r="G287" s="183">
        <f>'Link In'!F365</f>
        <v>21029</v>
      </c>
      <c r="H287" s="183">
        <f t="shared" si="24"/>
        <v>15182</v>
      </c>
      <c r="I287" s="183">
        <f>'Link In'!I365</f>
        <v>36211</v>
      </c>
    </row>
    <row r="288" spans="1:9" x14ac:dyDescent="0.3">
      <c r="A288" s="212">
        <f t="shared" si="25"/>
        <v>276</v>
      </c>
      <c r="B288" s="241"/>
      <c r="D288" s="347">
        <f>'Link In'!C366</f>
        <v>52585000</v>
      </c>
      <c r="E288" s="211" t="str">
        <f>'Link In'!D366</f>
        <v>Discounts Available</v>
      </c>
      <c r="F288" s="212" t="str">
        <f>'Link In'!E366</f>
        <v>675.8</v>
      </c>
      <c r="G288" s="183">
        <f>'Link In'!F366</f>
        <v>-81092</v>
      </c>
      <c r="H288" s="183">
        <f t="shared" si="24"/>
        <v>-21459</v>
      </c>
      <c r="I288" s="183">
        <f>'Link In'!I366</f>
        <v>-102551</v>
      </c>
    </row>
    <row r="289" spans="1:9" x14ac:dyDescent="0.3">
      <c r="A289" s="212">
        <f t="shared" si="25"/>
        <v>277</v>
      </c>
      <c r="B289" s="241"/>
      <c r="C289" s="339"/>
      <c r="D289" s="349">
        <f>'Link In'!C367</f>
        <v>52586000</v>
      </c>
      <c r="E289" s="344" t="str">
        <f>'Link In'!D367</f>
        <v>PO Small Differences</v>
      </c>
      <c r="F289" s="329" t="str">
        <f>'Link In'!E367</f>
        <v>675.8</v>
      </c>
      <c r="G289" s="341">
        <f>'Link In'!F367</f>
        <v>184</v>
      </c>
      <c r="H289" s="341">
        <f t="shared" si="24"/>
        <v>249</v>
      </c>
      <c r="I289" s="341">
        <f>'Link In'!I367</f>
        <v>433</v>
      </c>
    </row>
    <row r="290" spans="1:9" x14ac:dyDescent="0.3">
      <c r="A290" s="212">
        <f t="shared" si="25"/>
        <v>278</v>
      </c>
      <c r="B290" s="241"/>
      <c r="F290" s="241" t="s">
        <v>80</v>
      </c>
      <c r="G290" s="342">
        <f>'Link In'!F368</f>
        <v>656773.1948761422</v>
      </c>
      <c r="H290" s="342">
        <f>SUM(H252:H289)</f>
        <v>192661.8051238578</v>
      </c>
      <c r="I290" s="342">
        <f>SUM(I252:I289)</f>
        <v>849435</v>
      </c>
    </row>
    <row r="291" spans="1:9" x14ac:dyDescent="0.3">
      <c r="A291" s="212">
        <f t="shared" si="25"/>
        <v>279</v>
      </c>
      <c r="B291" s="241"/>
      <c r="F291" s="212"/>
      <c r="G291" s="183"/>
      <c r="H291" s="183"/>
      <c r="I291" s="342"/>
    </row>
    <row r="292" spans="1:9" x14ac:dyDescent="0.3">
      <c r="A292" s="212">
        <f t="shared" si="25"/>
        <v>280</v>
      </c>
      <c r="B292" s="241">
        <v>401</v>
      </c>
      <c r="C292" s="343" t="str">
        <f>'Link In'!B369</f>
        <v>Rents</v>
      </c>
      <c r="D292" s="347">
        <f>'Link In'!C369</f>
        <v>54110000</v>
      </c>
      <c r="E292" s="211" t="str">
        <f>'Link In'!D369</f>
        <v>Rents-Real Prop</v>
      </c>
      <c r="F292" s="212" t="str">
        <f>'Link In'!E369</f>
        <v>641.8</v>
      </c>
      <c r="G292" s="183">
        <f>'Link In'!F369</f>
        <v>5057</v>
      </c>
      <c r="H292" s="183">
        <f t="shared" ref="H292:H298" si="26">I292-G292</f>
        <v>-5057</v>
      </c>
      <c r="I292" s="183">
        <f>'Link In'!I369</f>
        <v>0</v>
      </c>
    </row>
    <row r="293" spans="1:9" x14ac:dyDescent="0.3">
      <c r="A293" s="212">
        <f t="shared" si="25"/>
        <v>281</v>
      </c>
      <c r="B293" s="241"/>
      <c r="D293" s="347">
        <f>'Link In'!C370</f>
        <v>54110014</v>
      </c>
      <c r="E293" s="211" t="str">
        <f>'Link In'!D370</f>
        <v>Rents-Real Prop TD</v>
      </c>
      <c r="F293" s="212" t="str">
        <f>'Link In'!E370</f>
        <v>641.5</v>
      </c>
      <c r="G293" s="183">
        <f>'Link In'!F370</f>
        <v>7148</v>
      </c>
      <c r="H293" s="183">
        <f t="shared" si="26"/>
        <v>3689</v>
      </c>
      <c r="I293" s="183">
        <f>'Link In'!I370</f>
        <v>10837</v>
      </c>
    </row>
    <row r="294" spans="1:9" x14ac:dyDescent="0.3">
      <c r="A294" s="212">
        <f t="shared" si="25"/>
        <v>282</v>
      </c>
      <c r="B294" s="426"/>
      <c r="D294" s="347">
        <f>'Link In'!C371</f>
        <v>54110016</v>
      </c>
      <c r="E294" s="211" t="str">
        <f>'Link In'!D371</f>
        <v>Rents-Real Prop AG</v>
      </c>
      <c r="F294" s="212" t="str">
        <f>'Link In'!E371</f>
        <v>641.8</v>
      </c>
      <c r="G294" s="183">
        <f>'Link In'!F371</f>
        <v>1500</v>
      </c>
      <c r="H294" s="183">
        <f t="shared" si="26"/>
        <v>774</v>
      </c>
      <c r="I294" s="183">
        <f>'Link In'!I371</f>
        <v>2274</v>
      </c>
    </row>
    <row r="295" spans="1:9" x14ac:dyDescent="0.3">
      <c r="A295" s="212">
        <f t="shared" si="25"/>
        <v>283</v>
      </c>
      <c r="B295" s="241"/>
      <c r="D295" s="347">
        <f>'Link In'!C372</f>
        <v>54140000</v>
      </c>
      <c r="E295" s="211" t="str">
        <f>'Link In'!D372</f>
        <v>Rents-Equip</v>
      </c>
      <c r="F295" s="212" t="str">
        <f>'Link In'!E372</f>
        <v>642.8</v>
      </c>
      <c r="G295" s="183">
        <f>'Link In'!F372</f>
        <v>1629</v>
      </c>
      <c r="H295" s="183">
        <f t="shared" si="26"/>
        <v>-1629</v>
      </c>
      <c r="I295" s="183">
        <f>'Link In'!I372</f>
        <v>0</v>
      </c>
    </row>
    <row r="296" spans="1:9" x14ac:dyDescent="0.3">
      <c r="A296" s="212">
        <f t="shared" si="25"/>
        <v>284</v>
      </c>
      <c r="B296" s="426"/>
      <c r="D296" s="347">
        <f>'Link In'!C373</f>
        <v>54140011</v>
      </c>
      <c r="E296" s="211" t="str">
        <f>'Link In'!D373</f>
        <v>Rents-Equip SS</v>
      </c>
      <c r="F296" s="212" t="str">
        <f>'Link In'!E373</f>
        <v>642.1</v>
      </c>
      <c r="G296" s="183">
        <f>'Link In'!F373</f>
        <v>565</v>
      </c>
      <c r="H296" s="183">
        <f t="shared" si="26"/>
        <v>292</v>
      </c>
      <c r="I296" s="183">
        <f>'Link In'!I373</f>
        <v>857</v>
      </c>
    </row>
    <row r="297" spans="1:9" x14ac:dyDescent="0.3">
      <c r="A297" s="212">
        <f t="shared" si="25"/>
        <v>285</v>
      </c>
      <c r="B297" s="422"/>
      <c r="D297" s="347">
        <f>'Link In'!C374</f>
        <v>54140013</v>
      </c>
      <c r="E297" s="211" t="str">
        <f>'Link In'!D374</f>
        <v>Rents-Equip WT</v>
      </c>
      <c r="F297" s="212" t="str">
        <f>'Link In'!E374</f>
        <v>642.3</v>
      </c>
      <c r="G297" s="183">
        <f>'Link In'!F374</f>
        <v>5740</v>
      </c>
      <c r="H297" s="183">
        <f t="shared" si="26"/>
        <v>2962</v>
      </c>
      <c r="I297" s="183">
        <f>'Link In'!I374</f>
        <v>8702</v>
      </c>
    </row>
    <row r="298" spans="1:9" x14ac:dyDescent="0.3">
      <c r="A298" s="212">
        <f t="shared" si="25"/>
        <v>286</v>
      </c>
      <c r="B298" s="241"/>
      <c r="C298" s="339"/>
      <c r="D298" s="349">
        <f>'Link In'!C376</f>
        <v>54140016</v>
      </c>
      <c r="E298" s="344" t="str">
        <f>'Link In'!D376</f>
        <v>Rents-Equip AG</v>
      </c>
      <c r="F298" s="329" t="str">
        <f>'Link In'!E376</f>
        <v>642.8</v>
      </c>
      <c r="G298" s="341">
        <f>'Link In'!F376</f>
        <v>483</v>
      </c>
      <c r="H298" s="341">
        <f t="shared" si="26"/>
        <v>249</v>
      </c>
      <c r="I298" s="341">
        <f>'Link In'!I376</f>
        <v>732</v>
      </c>
    </row>
    <row r="299" spans="1:9" x14ac:dyDescent="0.3">
      <c r="A299" s="212">
        <f t="shared" si="25"/>
        <v>287</v>
      </c>
      <c r="B299" s="241"/>
      <c r="F299" s="241" t="s">
        <v>80</v>
      </c>
      <c r="G299" s="342">
        <f>'Link In'!F377</f>
        <v>22122</v>
      </c>
      <c r="H299" s="342">
        <f>SUM(H292:H298)</f>
        <v>1280</v>
      </c>
      <c r="I299" s="342">
        <f>SUM(I292:I298)</f>
        <v>23402</v>
      </c>
    </row>
    <row r="300" spans="1:9" x14ac:dyDescent="0.3">
      <c r="A300" s="212">
        <f t="shared" si="25"/>
        <v>288</v>
      </c>
      <c r="B300" s="241"/>
      <c r="F300" s="212"/>
      <c r="G300" s="183"/>
      <c r="H300" s="183"/>
      <c r="I300" s="342"/>
    </row>
    <row r="301" spans="1:9" x14ac:dyDescent="0.3">
      <c r="A301" s="212">
        <f t="shared" si="25"/>
        <v>289</v>
      </c>
      <c r="B301" s="241">
        <v>401</v>
      </c>
      <c r="C301" s="343" t="str">
        <f>'Link In'!B378</f>
        <v>Transportation</v>
      </c>
      <c r="D301" s="347">
        <f>'Link In'!C378</f>
        <v>55000000</v>
      </c>
      <c r="E301" s="211" t="str">
        <f>'Link In'!D378</f>
        <v>Transportation (O&amp;M)</v>
      </c>
      <c r="F301" s="212" t="str">
        <f>'Link In'!E378</f>
        <v>650.8</v>
      </c>
      <c r="G301" s="183">
        <f>'Link In'!F378</f>
        <v>-2943</v>
      </c>
      <c r="H301" s="183">
        <f t="shared" ref="H301:H310" si="27">I301-G301</f>
        <v>2943</v>
      </c>
      <c r="I301" s="183">
        <f>'Link In'!I378</f>
        <v>0</v>
      </c>
    </row>
    <row r="302" spans="1:9" x14ac:dyDescent="0.3">
      <c r="A302" s="212">
        <f t="shared" si="25"/>
        <v>290</v>
      </c>
      <c r="B302" s="241"/>
      <c r="D302" s="347">
        <f>'Link In'!C381</f>
        <v>55000013</v>
      </c>
      <c r="E302" s="211" t="str">
        <f>'Link In'!D381</f>
        <v>Trans Oper WT</v>
      </c>
      <c r="F302" s="212" t="str">
        <f>'Link In'!E381</f>
        <v>650.3</v>
      </c>
      <c r="G302" s="183">
        <f>'Link In'!F381</f>
        <v>459</v>
      </c>
      <c r="H302" s="183">
        <f t="shared" si="27"/>
        <v>487</v>
      </c>
      <c r="I302" s="183">
        <f>'Link In'!I381</f>
        <v>946</v>
      </c>
    </row>
    <row r="303" spans="1:9" x14ac:dyDescent="0.3">
      <c r="A303" s="212">
        <f t="shared" si="25"/>
        <v>291</v>
      </c>
      <c r="B303" s="241"/>
      <c r="D303" s="347">
        <f>'Link In'!C384</f>
        <v>55000016</v>
      </c>
      <c r="E303" s="211" t="str">
        <f>'Link In'!D384</f>
        <v>Trans Oper AG</v>
      </c>
      <c r="F303" s="212" t="str">
        <f>'Link In'!E384</f>
        <v>650.8</v>
      </c>
      <c r="G303" s="183">
        <f>'Link In'!F384</f>
        <v>7814</v>
      </c>
      <c r="H303" s="183">
        <f t="shared" si="27"/>
        <v>8290</v>
      </c>
      <c r="I303" s="183">
        <f>'Link In'!I384</f>
        <v>16104</v>
      </c>
    </row>
    <row r="304" spans="1:9" x14ac:dyDescent="0.3">
      <c r="A304" s="212">
        <f t="shared" si="25"/>
        <v>292</v>
      </c>
      <c r="B304" s="241"/>
      <c r="D304" s="347">
        <f>'Link In'!C385</f>
        <v>55000023</v>
      </c>
      <c r="E304" s="211" t="str">
        <f>'Link In'!D385</f>
        <v>Trans Maint WT</v>
      </c>
      <c r="F304" s="212" t="str">
        <f>'Link In'!E385</f>
        <v>650.4</v>
      </c>
      <c r="G304" s="183">
        <f>'Link In'!F385</f>
        <v>517</v>
      </c>
      <c r="H304" s="183">
        <f t="shared" si="27"/>
        <v>549</v>
      </c>
      <c r="I304" s="183">
        <f>'Link In'!I385</f>
        <v>1066</v>
      </c>
    </row>
    <row r="305" spans="1:9" x14ac:dyDescent="0.3">
      <c r="A305" s="212">
        <f t="shared" si="25"/>
        <v>293</v>
      </c>
      <c r="B305" s="241"/>
      <c r="D305" s="347">
        <f>'Link In'!C386</f>
        <v>55000024</v>
      </c>
      <c r="E305" s="211" t="str">
        <f>'Link In'!D386</f>
        <v>Trans Maint TD</v>
      </c>
      <c r="F305" s="212" t="str">
        <f>'Link In'!E386</f>
        <v>650.6</v>
      </c>
      <c r="G305" s="183">
        <f>'Link In'!F386</f>
        <v>80</v>
      </c>
      <c r="H305" s="183">
        <f t="shared" si="27"/>
        <v>85</v>
      </c>
      <c r="I305" s="183">
        <f>'Link In'!I386</f>
        <v>165</v>
      </c>
    </row>
    <row r="306" spans="1:9" x14ac:dyDescent="0.3">
      <c r="A306" s="212">
        <f t="shared" si="25"/>
        <v>294</v>
      </c>
      <c r="B306" s="241"/>
      <c r="D306" s="347">
        <f>'Link In'!C387</f>
        <v>55000100</v>
      </c>
      <c r="E306" s="211" t="str">
        <f>'Link In'!D387</f>
        <v>Trans Cap Credits</v>
      </c>
      <c r="F306" s="212" t="str">
        <f>'Link In'!E387</f>
        <v>650.8</v>
      </c>
      <c r="G306" s="183">
        <f>'Link In'!F387</f>
        <v>-132201</v>
      </c>
      <c r="H306" s="183">
        <f t="shared" si="27"/>
        <v>-20882</v>
      </c>
      <c r="I306" s="183">
        <f>'Link In'!I387</f>
        <v>-153083</v>
      </c>
    </row>
    <row r="307" spans="1:9" x14ac:dyDescent="0.3">
      <c r="A307" s="212">
        <f t="shared" si="25"/>
        <v>295</v>
      </c>
      <c r="B307" s="241"/>
      <c r="D307" s="347">
        <f>'Link In'!C388</f>
        <v>55010100</v>
      </c>
      <c r="E307" s="211" t="str">
        <f>'Link In'!D388</f>
        <v>Trans Lease Costs</v>
      </c>
      <c r="F307" s="212" t="str">
        <f>'Link In'!E388</f>
        <v>650.8</v>
      </c>
      <c r="G307" s="183">
        <f>'Link In'!F388</f>
        <v>42481</v>
      </c>
      <c r="H307" s="183">
        <f t="shared" si="27"/>
        <v>17285</v>
      </c>
      <c r="I307" s="183">
        <f>'Link In'!I388</f>
        <v>59766</v>
      </c>
    </row>
    <row r="308" spans="1:9" x14ac:dyDescent="0.3">
      <c r="A308" s="212">
        <f t="shared" si="25"/>
        <v>296</v>
      </c>
      <c r="B308" s="241"/>
      <c r="D308" s="347">
        <f>'Link In'!C389</f>
        <v>55010200</v>
      </c>
      <c r="E308" s="211" t="str">
        <f>'Link In'!D389</f>
        <v>Trans Lease Fuel</v>
      </c>
      <c r="F308" s="212" t="str">
        <f>'Link In'!E389</f>
        <v>650.8</v>
      </c>
      <c r="G308" s="183">
        <f>'Link In'!F389</f>
        <v>251570</v>
      </c>
      <c r="H308" s="183">
        <f t="shared" si="27"/>
        <v>37064</v>
      </c>
      <c r="I308" s="183">
        <f>'Link In'!I389</f>
        <v>288634</v>
      </c>
    </row>
    <row r="309" spans="1:9" x14ac:dyDescent="0.3">
      <c r="A309" s="212">
        <f t="shared" si="25"/>
        <v>297</v>
      </c>
      <c r="B309" s="241"/>
      <c r="D309" s="347">
        <f>'Link In'!C390</f>
        <v>55010300</v>
      </c>
      <c r="E309" s="211" t="str">
        <f>'Link In'!D390</f>
        <v>Trans Lease Maint</v>
      </c>
      <c r="F309" s="212" t="str">
        <f>'Link In'!E390</f>
        <v>650.8</v>
      </c>
      <c r="G309" s="183">
        <f>'Link In'!F390</f>
        <v>184672</v>
      </c>
      <c r="H309" s="183">
        <f t="shared" si="27"/>
        <v>3174</v>
      </c>
      <c r="I309" s="183">
        <f>'Link In'!I390</f>
        <v>187846</v>
      </c>
    </row>
    <row r="310" spans="1:9" x14ac:dyDescent="0.3">
      <c r="A310" s="212">
        <f t="shared" si="25"/>
        <v>298</v>
      </c>
      <c r="B310" s="241"/>
      <c r="C310" s="339"/>
      <c r="D310" s="349">
        <f>'Link In'!C392</f>
        <v>55010500</v>
      </c>
      <c r="E310" s="344" t="str">
        <f>'Link In'!D392</f>
        <v>Trans Reimb EE Prsnl</v>
      </c>
      <c r="F310" s="329" t="str">
        <f>'Link In'!E392</f>
        <v>650.8</v>
      </c>
      <c r="G310" s="341">
        <f>'Link In'!F392</f>
        <v>21145</v>
      </c>
      <c r="H310" s="341">
        <f t="shared" si="27"/>
        <v>1375</v>
      </c>
      <c r="I310" s="341">
        <f>'Link In'!I392</f>
        <v>22520</v>
      </c>
    </row>
    <row r="311" spans="1:9" x14ac:dyDescent="0.3">
      <c r="A311" s="212">
        <f t="shared" si="25"/>
        <v>299</v>
      </c>
      <c r="B311" s="241"/>
      <c r="F311" s="241" t="s">
        <v>80</v>
      </c>
      <c r="G311" s="342">
        <f>'Link In'!F393</f>
        <v>373594</v>
      </c>
      <c r="H311" s="342">
        <f>SUM(H301:H310)</f>
        <v>50370</v>
      </c>
      <c r="I311" s="342">
        <f>SUM(I301:I310)</f>
        <v>423964</v>
      </c>
    </row>
    <row r="312" spans="1:9" x14ac:dyDescent="0.3">
      <c r="A312" s="212">
        <f t="shared" si="25"/>
        <v>300</v>
      </c>
      <c r="B312" s="241"/>
      <c r="F312" s="212"/>
      <c r="G312" s="183"/>
      <c r="H312" s="183"/>
      <c r="I312" s="342"/>
    </row>
    <row r="313" spans="1:9" ht="28.8" x14ac:dyDescent="0.3">
      <c r="A313" s="212">
        <f t="shared" si="25"/>
        <v>301</v>
      </c>
      <c r="B313" s="435">
        <v>401</v>
      </c>
      <c r="C313" s="343" t="str">
        <f>'Link In'!B395</f>
        <v>Uncollectible accounts expense</v>
      </c>
      <c r="D313" s="347">
        <f>'Link In'!C395</f>
        <v>57010015</v>
      </c>
      <c r="E313" s="211" t="str">
        <f>'Link In'!D395</f>
        <v>Uncoll Accts Exp CA</v>
      </c>
      <c r="F313" s="212" t="str">
        <f>'Link In'!E395</f>
        <v>670.7</v>
      </c>
      <c r="G313" s="183">
        <f>'Link In'!F395</f>
        <v>809767.83800327987</v>
      </c>
      <c r="H313" s="183">
        <f>I313-G313</f>
        <v>-73399.838003279874</v>
      </c>
      <c r="I313" s="183">
        <f>'Link In'!I395</f>
        <v>736368</v>
      </c>
    </row>
    <row r="314" spans="1:9" x14ac:dyDescent="0.3">
      <c r="A314" s="212">
        <f t="shared" si="25"/>
        <v>302</v>
      </c>
      <c r="B314" s="241"/>
      <c r="C314" s="339"/>
      <c r="D314" s="349">
        <f>'Link In'!C396</f>
        <v>57010016</v>
      </c>
      <c r="E314" s="344" t="str">
        <f>'Link In'!D396</f>
        <v>Uncoll Accts Exp AG</v>
      </c>
      <c r="F314" s="329" t="str">
        <f>'Link In'!E396</f>
        <v>670.7</v>
      </c>
      <c r="G314" s="341">
        <f>'Link In'!F396</f>
        <v>49371</v>
      </c>
      <c r="H314" s="341">
        <f>I314-G314</f>
        <v>18354</v>
      </c>
      <c r="I314" s="341">
        <f>'Link In'!I396</f>
        <v>67725</v>
      </c>
    </row>
    <row r="315" spans="1:9" x14ac:dyDescent="0.3">
      <c r="A315" s="212">
        <f t="shared" si="25"/>
        <v>303</v>
      </c>
      <c r="B315" s="241"/>
      <c r="F315" s="241" t="s">
        <v>80</v>
      </c>
      <c r="G315" s="342">
        <f>'Link In'!F397</f>
        <v>859138.83800327987</v>
      </c>
      <c r="H315" s="342">
        <f>SUM(H313:H314)</f>
        <v>-55045.838003279874</v>
      </c>
      <c r="I315" s="342">
        <f>SUM(I313:I314)</f>
        <v>804093</v>
      </c>
    </row>
    <row r="316" spans="1:9" x14ac:dyDescent="0.3">
      <c r="A316" s="212">
        <f t="shared" si="25"/>
        <v>304</v>
      </c>
      <c r="B316" s="241"/>
      <c r="F316" s="212"/>
      <c r="G316" s="183"/>
      <c r="H316" s="183"/>
      <c r="I316" s="342"/>
    </row>
    <row r="317" spans="1:9" ht="28.8" x14ac:dyDescent="0.3">
      <c r="A317" s="212">
        <f t="shared" si="25"/>
        <v>305</v>
      </c>
      <c r="B317" s="241">
        <v>401</v>
      </c>
      <c r="C317" s="343" t="str">
        <f>'Link In'!B398</f>
        <v>Customer accounting, other</v>
      </c>
      <c r="D317" s="347">
        <f>'Link In'!C398</f>
        <v>52501500</v>
      </c>
      <c r="E317" s="211" t="str">
        <f>'Link In'!D398</f>
        <v>Misc Oper CA</v>
      </c>
      <c r="F317" s="212" t="str">
        <f>'Link In'!E398</f>
        <v>675.7</v>
      </c>
      <c r="G317" s="183">
        <f>'Link In'!F398</f>
        <v>1424</v>
      </c>
      <c r="H317" s="183">
        <f t="shared" ref="H317:H322" si="28">I317-G317</f>
        <v>43</v>
      </c>
      <c r="I317" s="183">
        <f>'Link In'!I398</f>
        <v>1467</v>
      </c>
    </row>
    <row r="318" spans="1:9" x14ac:dyDescent="0.3">
      <c r="A318" s="212">
        <f t="shared" si="25"/>
        <v>306</v>
      </c>
      <c r="B318" s="241"/>
      <c r="D318" s="347">
        <f>'Link In'!C399</f>
        <v>52510015</v>
      </c>
      <c r="E318" s="211" t="str">
        <f>'Link In'!D399</f>
        <v>Bank Svc Charges-CA</v>
      </c>
      <c r="F318" s="212" t="str">
        <f>'Link In'!E399</f>
        <v>675.7</v>
      </c>
      <c r="G318" s="183">
        <f>'Link In'!F399</f>
        <v>140647</v>
      </c>
      <c r="H318" s="183">
        <f t="shared" si="28"/>
        <v>3726</v>
      </c>
      <c r="I318" s="183">
        <f>'Link In'!I399</f>
        <v>144373</v>
      </c>
    </row>
    <row r="319" spans="1:9" x14ac:dyDescent="0.3">
      <c r="A319" s="212">
        <f t="shared" si="25"/>
        <v>307</v>
      </c>
      <c r="B319" s="241"/>
      <c r="D319" s="347">
        <f>'Link In'!C400</f>
        <v>52514906</v>
      </c>
      <c r="E319" s="211" t="str">
        <f>'Link In'!D400</f>
        <v>Cust Edu-Bill Insert</v>
      </c>
      <c r="F319" s="212" t="str">
        <f>'Link In'!E400</f>
        <v>675.8</v>
      </c>
      <c r="G319" s="183">
        <f>'Link In'!F400</f>
        <v>10004</v>
      </c>
      <c r="H319" s="183">
        <f t="shared" si="28"/>
        <v>266</v>
      </c>
      <c r="I319" s="183">
        <f>'Link In'!I400</f>
        <v>10270</v>
      </c>
    </row>
    <row r="320" spans="1:9" x14ac:dyDescent="0.3">
      <c r="A320" s="212">
        <f t="shared" si="25"/>
        <v>308</v>
      </c>
      <c r="B320" s="241"/>
      <c r="D320" s="347">
        <f>'Link In'!C401</f>
        <v>52520000</v>
      </c>
      <c r="E320" s="211" t="str">
        <f>'Link In'!D401</f>
        <v>Collection Agencies</v>
      </c>
      <c r="F320" s="212" t="str">
        <f>'Link In'!E401</f>
        <v>675.7</v>
      </c>
      <c r="G320" s="183">
        <f>'Link In'!F401</f>
        <v>303523</v>
      </c>
      <c r="H320" s="183">
        <f t="shared" si="28"/>
        <v>157327</v>
      </c>
      <c r="I320" s="183">
        <f>'Link In'!I401</f>
        <v>460850</v>
      </c>
    </row>
    <row r="321" spans="1:9" x14ac:dyDescent="0.3">
      <c r="A321" s="212">
        <f t="shared" si="25"/>
        <v>309</v>
      </c>
      <c r="B321" s="241"/>
      <c r="D321" s="347">
        <f>'Link In'!C402</f>
        <v>52542015</v>
      </c>
      <c r="E321" s="211" t="str">
        <f>'Link In'!D402</f>
        <v>Forms CA</v>
      </c>
      <c r="F321" s="212" t="str">
        <f>'Link In'!E402</f>
        <v>675.7</v>
      </c>
      <c r="G321" s="183">
        <f>'Link In'!F402</f>
        <v>135893</v>
      </c>
      <c r="H321" s="183">
        <f t="shared" si="28"/>
        <v>3603</v>
      </c>
      <c r="I321" s="183">
        <f>'Link In'!I402</f>
        <v>139496</v>
      </c>
    </row>
    <row r="322" spans="1:9" x14ac:dyDescent="0.3">
      <c r="A322" s="212">
        <f t="shared" si="25"/>
        <v>310</v>
      </c>
      <c r="B322" s="241"/>
      <c r="C322" s="339"/>
      <c r="D322" s="349">
        <f>'Link In'!C403</f>
        <v>52566015</v>
      </c>
      <c r="E322" s="344" t="str">
        <f>'Link In'!D403</f>
        <v>Postage CA</v>
      </c>
      <c r="F322" s="329" t="str">
        <f>'Link In'!E403</f>
        <v>675.7</v>
      </c>
      <c r="G322" s="341">
        <f>'Link In'!F403</f>
        <v>570456</v>
      </c>
      <c r="H322" s="183">
        <f t="shared" si="28"/>
        <v>15136</v>
      </c>
      <c r="I322" s="183">
        <f>'Link In'!I403</f>
        <v>585592</v>
      </c>
    </row>
    <row r="323" spans="1:9" x14ac:dyDescent="0.3">
      <c r="A323" s="212">
        <f t="shared" si="25"/>
        <v>311</v>
      </c>
      <c r="B323" s="241"/>
      <c r="F323" s="241" t="s">
        <v>80</v>
      </c>
      <c r="G323" s="342">
        <f>'Link In'!F404</f>
        <v>1161947</v>
      </c>
      <c r="H323" s="350">
        <f>SUM(H317:H322)</f>
        <v>180101</v>
      </c>
      <c r="I323" s="350">
        <f>SUM(I317:I322)</f>
        <v>1342048</v>
      </c>
    </row>
    <row r="324" spans="1:9" x14ac:dyDescent="0.3">
      <c r="A324" s="212">
        <f t="shared" si="25"/>
        <v>312</v>
      </c>
      <c r="B324" s="241"/>
      <c r="F324" s="212"/>
      <c r="G324" s="183"/>
      <c r="H324" s="183"/>
      <c r="I324" s="342"/>
    </row>
    <row r="325" spans="1:9" x14ac:dyDescent="0.3">
      <c r="A325" s="212">
        <f t="shared" si="25"/>
        <v>313</v>
      </c>
      <c r="B325" s="241">
        <v>401</v>
      </c>
      <c r="C325" s="346" t="str">
        <f>'Link In'!B405</f>
        <v>Regulatory expense</v>
      </c>
      <c r="D325" s="349">
        <f>'Link In'!C405</f>
        <v>56610000</v>
      </c>
      <c r="E325" s="344" t="str">
        <f>'Link In'!D405</f>
        <v>Reg Exp-Amort</v>
      </c>
      <c r="F325" s="329" t="str">
        <f>'Link In'!E405</f>
        <v>666.8</v>
      </c>
      <c r="G325" s="341">
        <f>'Link In'!F405</f>
        <v>289720</v>
      </c>
      <c r="H325" s="341">
        <f>I325-G325</f>
        <v>120466</v>
      </c>
      <c r="I325" s="341">
        <f>'Link In'!I405</f>
        <v>410186</v>
      </c>
    </row>
    <row r="326" spans="1:9" x14ac:dyDescent="0.3">
      <c r="A326" s="212">
        <f t="shared" si="25"/>
        <v>314</v>
      </c>
      <c r="B326" s="241"/>
      <c r="F326" s="348" t="s">
        <v>80</v>
      </c>
      <c r="G326" s="342">
        <f>'Link In'!F407</f>
        <v>289720</v>
      </c>
      <c r="H326" s="342">
        <f>SUM(H325:H325)</f>
        <v>120466</v>
      </c>
      <c r="I326" s="342">
        <f>SUM(I325:I325)</f>
        <v>410186</v>
      </c>
    </row>
    <row r="327" spans="1:9" x14ac:dyDescent="0.3">
      <c r="A327" s="212">
        <f t="shared" si="25"/>
        <v>315</v>
      </c>
      <c r="B327" s="241"/>
      <c r="G327" s="183"/>
      <c r="H327" s="183"/>
      <c r="I327" s="342"/>
    </row>
    <row r="328" spans="1:9" ht="28.8" x14ac:dyDescent="0.3">
      <c r="A328" s="212">
        <f t="shared" si="25"/>
        <v>316</v>
      </c>
      <c r="B328" s="241">
        <v>401</v>
      </c>
      <c r="C328" s="343" t="str">
        <f>'Link In'!B408</f>
        <v>Insurance other than group</v>
      </c>
      <c r="D328" s="347">
        <f>'Link In'!C408</f>
        <v>55110000</v>
      </c>
      <c r="E328" s="211" t="str">
        <f>'Link In'!D408</f>
        <v>Ins Vehicle</v>
      </c>
      <c r="F328" s="212" t="str">
        <f>'Link In'!E408</f>
        <v>656.8</v>
      </c>
      <c r="G328" s="183">
        <f>'Link In'!F408</f>
        <v>29358</v>
      </c>
      <c r="H328" s="183">
        <f t="shared" ref="H328:H333" si="29">I328-G328</f>
        <v>204</v>
      </c>
      <c r="I328" s="183">
        <f>'Link In'!I408</f>
        <v>29562</v>
      </c>
    </row>
    <row r="329" spans="1:9" x14ac:dyDescent="0.3">
      <c r="A329" s="212">
        <f t="shared" si="25"/>
        <v>317</v>
      </c>
      <c r="B329" s="241"/>
      <c r="D329" s="347">
        <f>'Link In'!C410</f>
        <v>55710000</v>
      </c>
      <c r="E329" s="211" t="str">
        <f>'Link In'!D410</f>
        <v>Ins General Liabilty</v>
      </c>
      <c r="F329" s="212" t="str">
        <f>'Link In'!E410</f>
        <v>657.8</v>
      </c>
      <c r="G329" s="183">
        <f>'Link In'!F410</f>
        <v>427078</v>
      </c>
      <c r="H329" s="183">
        <f t="shared" si="29"/>
        <v>107149</v>
      </c>
      <c r="I329" s="183">
        <f>'Link In'!I410</f>
        <v>534227</v>
      </c>
    </row>
    <row r="330" spans="1:9" x14ac:dyDescent="0.3">
      <c r="A330" s="212">
        <f t="shared" si="25"/>
        <v>318</v>
      </c>
      <c r="B330" s="241"/>
      <c r="D330" s="347">
        <f>'Link In'!C412</f>
        <v>55720000</v>
      </c>
      <c r="E330" s="211" t="str">
        <f>'Link In'!D412</f>
        <v>Ins Work Comp</v>
      </c>
      <c r="F330" s="212" t="str">
        <f>'Link In'!E412</f>
        <v>658.8</v>
      </c>
      <c r="G330" s="183">
        <f>'Link In'!F412</f>
        <v>105428</v>
      </c>
      <c r="H330" s="183">
        <f t="shared" si="29"/>
        <v>-13610</v>
      </c>
      <c r="I330" s="183">
        <f>'Link In'!I412</f>
        <v>91818</v>
      </c>
    </row>
    <row r="331" spans="1:9" x14ac:dyDescent="0.3">
      <c r="A331" s="212">
        <f t="shared" si="25"/>
        <v>319</v>
      </c>
      <c r="B331" s="241"/>
      <c r="D331" s="347">
        <f>'Link In'!C413</f>
        <v>55720100</v>
      </c>
      <c r="E331" s="211" t="str">
        <f>'Link In'!D413</f>
        <v>Ins W/C Cap Credits</v>
      </c>
      <c r="F331" s="212" t="str">
        <f>'Link In'!E413</f>
        <v>658.8</v>
      </c>
      <c r="G331" s="183">
        <f>'Link In'!F413</f>
        <v>-45629</v>
      </c>
      <c r="H331" s="183">
        <f t="shared" si="29"/>
        <v>19984</v>
      </c>
      <c r="I331" s="183">
        <f>'Link In'!I413</f>
        <v>-25645</v>
      </c>
    </row>
    <row r="332" spans="1:9" x14ac:dyDescent="0.3">
      <c r="A332" s="212">
        <f t="shared" si="25"/>
        <v>320</v>
      </c>
      <c r="B332" s="241"/>
      <c r="D332" s="347">
        <f>'Link In'!C415</f>
        <v>55730000</v>
      </c>
      <c r="E332" s="211" t="str">
        <f>'Link In'!D415</f>
        <v>Ins Other</v>
      </c>
      <c r="F332" s="212" t="str">
        <f>'Link In'!E415</f>
        <v>659.8</v>
      </c>
      <c r="G332" s="183">
        <f>'Link In'!F415</f>
        <v>112354</v>
      </c>
      <c r="H332" s="183">
        <f t="shared" si="29"/>
        <v>-90540</v>
      </c>
      <c r="I332" s="183">
        <f>'Link In'!I415</f>
        <v>21814</v>
      </c>
    </row>
    <row r="333" spans="1:9" x14ac:dyDescent="0.3">
      <c r="A333" s="212">
        <f t="shared" si="25"/>
        <v>321</v>
      </c>
      <c r="B333" s="426"/>
      <c r="C333" s="339"/>
      <c r="D333" s="349">
        <f>'Link In'!C417</f>
        <v>55740000</v>
      </c>
      <c r="E333" s="344" t="str">
        <f>'Link In'!D417</f>
        <v>Ins Property</v>
      </c>
      <c r="F333" s="329" t="str">
        <f>'Link In'!E417</f>
        <v>659.8</v>
      </c>
      <c r="G333" s="341">
        <f>'Link In'!F417</f>
        <v>57480</v>
      </c>
      <c r="H333" s="341">
        <f t="shared" si="29"/>
        <v>57832</v>
      </c>
      <c r="I333" s="341">
        <f>'Link In'!I417</f>
        <v>115312</v>
      </c>
    </row>
    <row r="334" spans="1:9" x14ac:dyDescent="0.3">
      <c r="A334" s="212">
        <f t="shared" si="25"/>
        <v>322</v>
      </c>
      <c r="B334" s="241"/>
      <c r="F334" s="348" t="s">
        <v>80</v>
      </c>
      <c r="G334" s="342">
        <f>'Link In'!F418</f>
        <v>686069</v>
      </c>
      <c r="H334" s="342">
        <f>SUM(H328:H333)</f>
        <v>81019</v>
      </c>
      <c r="I334" s="342">
        <f>SUM(I328:I333)</f>
        <v>767088</v>
      </c>
    </row>
    <row r="335" spans="1:9" x14ac:dyDescent="0.3">
      <c r="A335" s="212">
        <f t="shared" ref="A335:A398" si="30">A334+1</f>
        <v>323</v>
      </c>
      <c r="B335" s="241"/>
      <c r="F335" s="212"/>
      <c r="G335" s="183"/>
      <c r="H335" s="183"/>
      <c r="I335" s="342"/>
    </row>
    <row r="336" spans="1:9" ht="28.8" x14ac:dyDescent="0.3">
      <c r="A336" s="212">
        <f t="shared" si="30"/>
        <v>324</v>
      </c>
      <c r="B336" s="241">
        <v>401</v>
      </c>
      <c r="C336" s="343" t="str">
        <f>'Link In'!B419</f>
        <v>Maintenance supplies and services</v>
      </c>
      <c r="D336" s="347">
        <f>'Link In'!C419</f>
        <v>62002100</v>
      </c>
      <c r="E336" s="211" t="str">
        <f>'Link In'!D419</f>
        <v>M&amp;S Maint SS</v>
      </c>
      <c r="F336" s="212" t="str">
        <f>'Link In'!E419</f>
        <v>620.2</v>
      </c>
      <c r="G336" s="183">
        <f>'Link In'!F419</f>
        <v>11559</v>
      </c>
      <c r="H336" s="183">
        <f t="shared" ref="H336:H351" si="31">I336-G336</f>
        <v>-3134</v>
      </c>
      <c r="I336" s="183">
        <f>'Link In'!I419</f>
        <v>8425</v>
      </c>
    </row>
    <row r="337" spans="1:9" x14ac:dyDescent="0.3">
      <c r="A337" s="212">
        <f t="shared" si="30"/>
        <v>325</v>
      </c>
      <c r="B337" s="241"/>
      <c r="D337" s="347">
        <f>'Link In'!C420</f>
        <v>62002300</v>
      </c>
      <c r="E337" s="211" t="str">
        <f>'Link In'!D420</f>
        <v>M&amp;S Maint WT</v>
      </c>
      <c r="F337" s="212" t="str">
        <f>'Link In'!E420</f>
        <v>620.4</v>
      </c>
      <c r="G337" s="183">
        <f>'Link In'!F420</f>
        <v>120941</v>
      </c>
      <c r="H337" s="183">
        <f t="shared" si="31"/>
        <v>-9639</v>
      </c>
      <c r="I337" s="183">
        <f>'Link In'!I420</f>
        <v>111302</v>
      </c>
    </row>
    <row r="338" spans="1:9" x14ac:dyDescent="0.3">
      <c r="A338" s="212">
        <f t="shared" si="30"/>
        <v>326</v>
      </c>
      <c r="B338" s="241"/>
      <c r="D338" s="347">
        <f>'Link In'!C421</f>
        <v>62002400</v>
      </c>
      <c r="E338" s="211" t="str">
        <f>'Link In'!D421</f>
        <v>M&amp;S Maint TD</v>
      </c>
      <c r="F338" s="212" t="str">
        <f>'Link In'!E421</f>
        <v>620.6</v>
      </c>
      <c r="G338" s="183">
        <f>'Link In'!F421</f>
        <v>172000</v>
      </c>
      <c r="H338" s="183">
        <f t="shared" si="31"/>
        <v>33767</v>
      </c>
      <c r="I338" s="183">
        <f>'Link In'!I421</f>
        <v>205767</v>
      </c>
    </row>
    <row r="339" spans="1:9" x14ac:dyDescent="0.3">
      <c r="A339" s="212">
        <f t="shared" si="30"/>
        <v>327</v>
      </c>
      <c r="B339" s="241"/>
      <c r="D339" s="347">
        <f>'Link In'!C423</f>
        <v>62502100</v>
      </c>
      <c r="E339" s="211" t="str">
        <f>'Link In'!D423</f>
        <v>Misc Maint SS</v>
      </c>
      <c r="F339" s="212" t="str">
        <f>'Link In'!E423</f>
        <v>675.2</v>
      </c>
      <c r="G339" s="183">
        <f>'Link In'!F423</f>
        <v>4425</v>
      </c>
      <c r="H339" s="183">
        <f t="shared" si="31"/>
        <v>3875</v>
      </c>
      <c r="I339" s="183">
        <f>'Link In'!I423</f>
        <v>8300</v>
      </c>
    </row>
    <row r="340" spans="1:9" x14ac:dyDescent="0.3">
      <c r="A340" s="212">
        <f t="shared" si="30"/>
        <v>328</v>
      </c>
      <c r="B340" s="241"/>
      <c r="D340" s="347">
        <f>'Link In'!C424</f>
        <v>62502300</v>
      </c>
      <c r="E340" s="211" t="str">
        <f>'Link In'!D424</f>
        <v>Misc Maint WT</v>
      </c>
      <c r="F340" s="212" t="str">
        <f>'Link In'!E424</f>
        <v>675.4</v>
      </c>
      <c r="G340" s="183">
        <f>'Link In'!F424</f>
        <v>77124</v>
      </c>
      <c r="H340" s="183">
        <f t="shared" si="31"/>
        <v>31279</v>
      </c>
      <c r="I340" s="183">
        <f>'Link In'!I424</f>
        <v>108403</v>
      </c>
    </row>
    <row r="341" spans="1:9" x14ac:dyDescent="0.3">
      <c r="A341" s="212">
        <f t="shared" si="30"/>
        <v>329</v>
      </c>
      <c r="B341" s="241"/>
      <c r="D341" s="347">
        <f>'Link In'!C425</f>
        <v>62502400</v>
      </c>
      <c r="E341" s="211" t="str">
        <f>'Link In'!D425</f>
        <v>Misc Maint TD</v>
      </c>
      <c r="F341" s="212" t="str">
        <f>'Link In'!E425</f>
        <v>675.6</v>
      </c>
      <c r="G341" s="183">
        <f>'Link In'!F425</f>
        <v>93955</v>
      </c>
      <c r="H341" s="183">
        <f t="shared" si="31"/>
        <v>34093</v>
      </c>
      <c r="I341" s="183">
        <f>'Link In'!I425</f>
        <v>128048</v>
      </c>
    </row>
    <row r="342" spans="1:9" x14ac:dyDescent="0.3">
      <c r="A342" s="212">
        <f t="shared" si="30"/>
        <v>330</v>
      </c>
      <c r="B342" s="241"/>
      <c r="D342" s="347">
        <f>'Link In'!C428</f>
        <v>62502600</v>
      </c>
      <c r="E342" s="211" t="str">
        <f>'Link In'!D428</f>
        <v>Misc Maint AG</v>
      </c>
      <c r="F342" s="212" t="str">
        <f>'Link In'!E428</f>
        <v>675.8</v>
      </c>
      <c r="G342" s="183">
        <f>'Link In'!F428</f>
        <v>358100</v>
      </c>
      <c r="H342" s="183">
        <f t="shared" si="31"/>
        <v>12405</v>
      </c>
      <c r="I342" s="183">
        <f>'Link In'!I428</f>
        <v>370505</v>
      </c>
    </row>
    <row r="343" spans="1:9" x14ac:dyDescent="0.3">
      <c r="A343" s="212">
        <f t="shared" si="30"/>
        <v>331</v>
      </c>
      <c r="B343" s="241"/>
      <c r="D343" s="347">
        <f>'Link In'!C430</f>
        <v>62512000</v>
      </c>
      <c r="E343" s="211" t="str">
        <f>'Link In'!D430</f>
        <v>Amort Def Maint</v>
      </c>
      <c r="F343" s="212" t="str">
        <f>'Link In'!E430</f>
        <v>675.6</v>
      </c>
      <c r="G343" s="183">
        <f>'Link In'!F430</f>
        <v>389394</v>
      </c>
      <c r="H343" s="183">
        <f t="shared" si="31"/>
        <v>-389394</v>
      </c>
      <c r="I343" s="183">
        <f>'Link In'!I430</f>
        <v>0</v>
      </c>
    </row>
    <row r="344" spans="1:9" x14ac:dyDescent="0.3">
      <c r="A344" s="212">
        <f t="shared" si="30"/>
        <v>332</v>
      </c>
      <c r="B344" s="241"/>
      <c r="D344" s="347">
        <f>'Link In'!C431</f>
        <v>62512300</v>
      </c>
      <c r="E344" s="211" t="str">
        <f>'Link In'!D431</f>
        <v>Amort Def Maint WT</v>
      </c>
      <c r="F344" s="212" t="str">
        <f>'Link In'!E431</f>
        <v>675.4</v>
      </c>
      <c r="G344" s="183">
        <f>'Link In'!F431</f>
        <v>122004</v>
      </c>
      <c r="H344" s="183">
        <f t="shared" si="31"/>
        <v>-122004</v>
      </c>
      <c r="I344" s="183">
        <f>'Link In'!I431</f>
        <v>0</v>
      </c>
    </row>
    <row r="345" spans="1:9" x14ac:dyDescent="0.3">
      <c r="A345" s="212">
        <f t="shared" si="30"/>
        <v>333</v>
      </c>
      <c r="B345" s="241"/>
      <c r="D345" s="347">
        <f>'Link In'!C432</f>
        <v>62512400</v>
      </c>
      <c r="E345" s="211" t="str">
        <f>'Link In'!D432</f>
        <v>Amort Def Maint TD</v>
      </c>
      <c r="F345" s="212" t="str">
        <f>'Link In'!E432</f>
        <v>675.6</v>
      </c>
      <c r="G345" s="183">
        <f>'Link In'!F432</f>
        <v>327830</v>
      </c>
      <c r="H345" s="183">
        <f t="shared" si="31"/>
        <v>764072</v>
      </c>
      <c r="I345" s="183">
        <f>'Link In'!I432</f>
        <v>1091902</v>
      </c>
    </row>
    <row r="346" spans="1:9" x14ac:dyDescent="0.3">
      <c r="A346" s="212">
        <f t="shared" si="30"/>
        <v>334</v>
      </c>
      <c r="B346" s="241"/>
      <c r="D346" s="347">
        <f>'Link In'!C433</f>
        <v>62520700</v>
      </c>
      <c r="E346" s="211" t="str">
        <f>'Link In'!D433</f>
        <v>Misc Main Pvg/Bckfll</v>
      </c>
      <c r="F346" s="212" t="str">
        <f>'Link In'!E433</f>
        <v>675.6</v>
      </c>
      <c r="G346" s="183">
        <f>'Link In'!F433</f>
        <v>15417</v>
      </c>
      <c r="H346" s="183">
        <f t="shared" si="31"/>
        <v>-19987</v>
      </c>
      <c r="I346" s="183">
        <f>'Link In'!I433</f>
        <v>-4570</v>
      </c>
    </row>
    <row r="347" spans="1:9" x14ac:dyDescent="0.3">
      <c r="A347" s="212">
        <f t="shared" si="30"/>
        <v>335</v>
      </c>
      <c r="B347" s="241"/>
      <c r="D347" s="347">
        <f>'Link In'!C435</f>
        <v>63110000</v>
      </c>
      <c r="E347" s="211" t="str">
        <f>'Link In'!D435</f>
        <v>Contract Svc - Other Maint</v>
      </c>
      <c r="F347" s="212" t="str">
        <f>'Link In'!E435</f>
        <v>631.6</v>
      </c>
      <c r="G347" s="183">
        <f>'Link In'!F435</f>
        <v>142571</v>
      </c>
      <c r="H347" s="183">
        <f t="shared" si="31"/>
        <v>-142571</v>
      </c>
      <c r="I347" s="183">
        <f>'Link In'!I435</f>
        <v>0</v>
      </c>
    </row>
    <row r="348" spans="1:9" x14ac:dyDescent="0.3">
      <c r="A348" s="212">
        <f t="shared" si="30"/>
        <v>336</v>
      </c>
      <c r="B348" s="241"/>
      <c r="D348" s="347">
        <f>'Link In'!C437</f>
        <v>63150021</v>
      </c>
      <c r="E348" s="211" t="str">
        <f>'Link In'!D437</f>
        <v>Contr Svc-Maint SS</v>
      </c>
      <c r="F348" s="212" t="str">
        <f>'Link In'!E437</f>
        <v>636.2</v>
      </c>
      <c r="G348" s="183">
        <f>'Link In'!F437</f>
        <v>22726</v>
      </c>
      <c r="H348" s="183">
        <f t="shared" si="31"/>
        <v>29023</v>
      </c>
      <c r="I348" s="183">
        <f>'Link In'!I437</f>
        <v>51749</v>
      </c>
    </row>
    <row r="349" spans="1:9" x14ac:dyDescent="0.3">
      <c r="A349" s="212">
        <f t="shared" si="30"/>
        <v>337</v>
      </c>
      <c r="B349" s="241"/>
      <c r="D349" s="347">
        <f>'Link In'!C439</f>
        <v>63150023</v>
      </c>
      <c r="E349" s="211" t="str">
        <f>'Link In'!D439</f>
        <v>Contr Svc-Maint WT</v>
      </c>
      <c r="F349" s="212" t="str">
        <f>'Link In'!E439</f>
        <v>636.4</v>
      </c>
      <c r="G349" s="183">
        <f>'Link In'!F439</f>
        <v>36773</v>
      </c>
      <c r="H349" s="183">
        <f t="shared" si="31"/>
        <v>46962</v>
      </c>
      <c r="I349" s="183">
        <f>'Link In'!I439</f>
        <v>83735</v>
      </c>
    </row>
    <row r="350" spans="1:9" x14ac:dyDescent="0.3">
      <c r="A350" s="212">
        <f t="shared" si="30"/>
        <v>338</v>
      </c>
      <c r="B350" s="241"/>
      <c r="D350" s="347">
        <f>'Link In'!C440</f>
        <v>63150024</v>
      </c>
      <c r="E350" s="211" t="str">
        <f>'Link In'!D440</f>
        <v>Contr Svc-Maint TD</v>
      </c>
      <c r="F350" s="212" t="str">
        <f>'Link In'!E440</f>
        <v>636.6</v>
      </c>
      <c r="G350" s="183">
        <f>'Link In'!F440</f>
        <v>39355</v>
      </c>
      <c r="H350" s="183">
        <f t="shared" si="31"/>
        <v>50260</v>
      </c>
      <c r="I350" s="183">
        <f>'Link In'!I440</f>
        <v>89615</v>
      </c>
    </row>
    <row r="351" spans="1:9" x14ac:dyDescent="0.3">
      <c r="A351" s="212">
        <f t="shared" si="30"/>
        <v>339</v>
      </c>
      <c r="B351" s="241"/>
      <c r="D351" s="349">
        <f>'Link In'!C441</f>
        <v>63150026</v>
      </c>
      <c r="E351" s="344" t="str">
        <f>'Link In'!D441</f>
        <v>Contr Svc-Maint AG</v>
      </c>
      <c r="F351" s="329" t="str">
        <f>'Link In'!E441</f>
        <v>636.8</v>
      </c>
      <c r="G351" s="341">
        <f>'Link In'!F441</f>
        <v>29871</v>
      </c>
      <c r="H351" s="341">
        <f t="shared" si="31"/>
        <v>38148</v>
      </c>
      <c r="I351" s="341">
        <f>'Link In'!I441</f>
        <v>68019</v>
      </c>
    </row>
    <row r="352" spans="1:9" x14ac:dyDescent="0.3">
      <c r="A352" s="212">
        <f t="shared" si="30"/>
        <v>340</v>
      </c>
      <c r="B352" s="241"/>
      <c r="F352" s="241" t="s">
        <v>80</v>
      </c>
      <c r="G352" s="342">
        <f>'Link In'!F442</f>
        <v>1964045</v>
      </c>
      <c r="H352" s="342">
        <f>SUM(H336:H351)</f>
        <v>357155</v>
      </c>
      <c r="I352" s="342">
        <f>SUM(I336:I351)</f>
        <v>2321200</v>
      </c>
    </row>
    <row r="353" spans="1:9" x14ac:dyDescent="0.3">
      <c r="A353" s="212">
        <f t="shared" si="30"/>
        <v>341</v>
      </c>
      <c r="B353" s="241"/>
      <c r="F353" s="212"/>
      <c r="G353" s="183"/>
      <c r="H353" s="183"/>
      <c r="I353" s="342"/>
    </row>
    <row r="354" spans="1:9" x14ac:dyDescent="0.3">
      <c r="A354" s="212">
        <f t="shared" si="30"/>
        <v>342</v>
      </c>
      <c r="B354" s="241">
        <v>403</v>
      </c>
      <c r="C354" s="343" t="str">
        <f>'Link In'!B443</f>
        <v>Depreciation</v>
      </c>
      <c r="D354" s="347">
        <f>'Link In'!C443</f>
        <v>68011000</v>
      </c>
      <c r="E354" s="211" t="str">
        <f>'Link In'!D443</f>
        <v>Depr -UPIS General</v>
      </c>
      <c r="F354" s="212" t="str">
        <f>'Link In'!E443</f>
        <v>403.</v>
      </c>
      <c r="G354" s="183">
        <f>'Link In'!F443</f>
        <v>15662466</v>
      </c>
      <c r="H354" s="183">
        <f t="shared" ref="H354:H359" si="32">I354-G354</f>
        <v>2081546.415078979</v>
      </c>
      <c r="I354" s="183">
        <f>'Link In'!I443</f>
        <v>17744012.415078979</v>
      </c>
    </row>
    <row r="355" spans="1:9" x14ac:dyDescent="0.3">
      <c r="A355" s="212">
        <f t="shared" si="30"/>
        <v>343</v>
      </c>
      <c r="B355" s="241"/>
      <c r="D355" s="347">
        <f>'Link In'!C445</f>
        <v>68012000</v>
      </c>
      <c r="E355" s="211" t="str">
        <f>'Link In'!D445</f>
        <v>Depr -Amort CIAC Tx</v>
      </c>
      <c r="F355" s="212" t="str">
        <f>'Link In'!E445</f>
        <v>403.</v>
      </c>
      <c r="G355" s="183">
        <f>'Link In'!F445</f>
        <v>-272911</v>
      </c>
      <c r="H355" s="183">
        <f t="shared" si="32"/>
        <v>-78854.441125240119</v>
      </c>
      <c r="I355" s="183">
        <f>'Link In'!I445</f>
        <v>-351765.44112524012</v>
      </c>
    </row>
    <row r="356" spans="1:9" x14ac:dyDescent="0.3">
      <c r="A356" s="212">
        <f t="shared" si="30"/>
        <v>344</v>
      </c>
      <c r="B356" s="241"/>
      <c r="D356" s="347">
        <f>'Link In'!C446</f>
        <v>68012500</v>
      </c>
      <c r="E356" s="211" t="str">
        <f>'Link In'!D446</f>
        <v>Depr-Amort CIAC Nntx</v>
      </c>
      <c r="F356" s="212" t="str">
        <f>'Link In'!E446</f>
        <v>403.</v>
      </c>
      <c r="G356" s="183">
        <f>'Link In'!F446</f>
        <v>-1395137</v>
      </c>
      <c r="H356" s="183">
        <f t="shared" si="32"/>
        <v>-9708.8882900003809</v>
      </c>
      <c r="I356" s="183">
        <f>'Link In'!I446</f>
        <v>-1404845.8882900004</v>
      </c>
    </row>
    <row r="357" spans="1:9" x14ac:dyDescent="0.3">
      <c r="A357" s="212">
        <f t="shared" si="30"/>
        <v>345</v>
      </c>
      <c r="B357" s="412"/>
      <c r="D357" s="347">
        <f>'Link In'!C453</f>
        <v>68311000</v>
      </c>
      <c r="E357" s="211" t="str">
        <f>'Link In'!D453</f>
        <v>Rem Costs-ARO/NNS</v>
      </c>
      <c r="F357" s="212" t="str">
        <f>'Link In'!E453</f>
        <v>403.</v>
      </c>
      <c r="G357" s="183">
        <f>'Link In'!F453</f>
        <v>2841122</v>
      </c>
      <c r="H357" s="183">
        <f t="shared" si="32"/>
        <v>215000.14747425076</v>
      </c>
      <c r="I357" s="183">
        <f>'Link In'!I453</f>
        <v>3056122.1474742508</v>
      </c>
    </row>
    <row r="358" spans="1:9" x14ac:dyDescent="0.3">
      <c r="A358" s="212">
        <f t="shared" si="30"/>
        <v>346</v>
      </c>
      <c r="B358" s="412"/>
      <c r="D358" s="347">
        <f>'Link In'!C454</f>
        <v>68312000</v>
      </c>
      <c r="E358" s="211" t="str">
        <f>'Link In'!D454</f>
        <v>Rmv Csts-NNS CIAC Tx</v>
      </c>
      <c r="F358" s="212" t="str">
        <f>'Link In'!E454</f>
        <v>403.</v>
      </c>
      <c r="G358" s="183">
        <f>'Link In'!F454</f>
        <v>-154187</v>
      </c>
      <c r="H358" s="183">
        <f t="shared" si="32"/>
        <v>-77334.938386547001</v>
      </c>
      <c r="I358" s="183">
        <f>'Link In'!I454</f>
        <v>-231521.938386547</v>
      </c>
    </row>
    <row r="359" spans="1:9" x14ac:dyDescent="0.3">
      <c r="A359" s="212">
        <f t="shared" si="30"/>
        <v>347</v>
      </c>
      <c r="B359" s="412"/>
      <c r="C359" s="339"/>
      <c r="D359" s="349">
        <f>'Link In'!C455</f>
        <v>68312500</v>
      </c>
      <c r="E359" s="344" t="str">
        <f>'Link In'!D455</f>
        <v>Rmv Csts-NNS CIAC NT</v>
      </c>
      <c r="F359" s="329" t="str">
        <f>'Link In'!E455</f>
        <v>403.</v>
      </c>
      <c r="G359" s="341">
        <f>'Link In'!F455</f>
        <v>-406244</v>
      </c>
      <c r="H359" s="341">
        <f t="shared" si="32"/>
        <v>-22353.875633999996</v>
      </c>
      <c r="I359" s="341">
        <f>'Link In'!I455</f>
        <v>-428597.875634</v>
      </c>
    </row>
    <row r="360" spans="1:9" x14ac:dyDescent="0.3">
      <c r="A360" s="212">
        <f t="shared" si="30"/>
        <v>348</v>
      </c>
      <c r="B360" s="241"/>
      <c r="F360" s="241" t="s">
        <v>80</v>
      </c>
      <c r="G360" s="342">
        <f>'Link In'!F447+'Link In'!F456</f>
        <v>16275109</v>
      </c>
      <c r="H360" s="342">
        <f>SUM(H354:H359)</f>
        <v>2108294.4191174423</v>
      </c>
      <c r="I360" s="342">
        <f>SUM(I354:I359)</f>
        <v>18383403.41911744</v>
      </c>
    </row>
    <row r="361" spans="1:9" x14ac:dyDescent="0.3">
      <c r="A361" s="212">
        <f t="shared" si="30"/>
        <v>349</v>
      </c>
      <c r="B361" s="241"/>
      <c r="F361" s="212"/>
      <c r="G361" s="183"/>
      <c r="H361" s="183"/>
      <c r="I361" s="342"/>
    </row>
    <row r="362" spans="1:9" x14ac:dyDescent="0.3">
      <c r="A362" s="212">
        <f t="shared" si="30"/>
        <v>350</v>
      </c>
      <c r="B362" s="241" t="s">
        <v>186</v>
      </c>
      <c r="C362" s="343" t="str">
        <f>'Link In'!B448</f>
        <v>Amortization</v>
      </c>
      <c r="D362" s="347">
        <f>'Link In'!C448</f>
        <v>68254000</v>
      </c>
      <c r="E362" s="211" t="str">
        <f>'Link In'!D448</f>
        <v>Amort-RegAsset AFUDC</v>
      </c>
      <c r="F362" s="212" t="str">
        <f>'Link In'!E448</f>
        <v>407.1</v>
      </c>
      <c r="G362" s="183">
        <f>'Link In'!F448</f>
        <v>203936</v>
      </c>
      <c r="H362" s="183">
        <f>I362-G362</f>
        <v>2415.7599999999802</v>
      </c>
      <c r="I362" s="183">
        <f>'Link In'!I448</f>
        <v>206351.75999999998</v>
      </c>
    </row>
    <row r="363" spans="1:9" x14ac:dyDescent="0.3">
      <c r="A363" s="212">
        <f t="shared" si="30"/>
        <v>351</v>
      </c>
      <c r="B363" s="241"/>
      <c r="D363" s="347">
        <f>'Link In'!C449</f>
        <v>68255000</v>
      </c>
      <c r="E363" s="211" t="str">
        <f>'Link In'!D449</f>
        <v>Amort-UPAA</v>
      </c>
      <c r="F363" s="212" t="str">
        <f>'Link In'!E449</f>
        <v>406.</v>
      </c>
      <c r="G363" s="183">
        <f>'Link In'!F449</f>
        <v>8556</v>
      </c>
      <c r="H363" s="183">
        <f>I363-G363</f>
        <v>16010.75499999999</v>
      </c>
      <c r="I363" s="183">
        <f>'Link In'!I449</f>
        <v>24566.75499999999</v>
      </c>
    </row>
    <row r="364" spans="1:9" x14ac:dyDescent="0.3">
      <c r="A364" s="212">
        <f t="shared" si="30"/>
        <v>352</v>
      </c>
      <c r="B364" s="241"/>
      <c r="D364" s="347">
        <f>'Link In'!C450</f>
        <v>68257000</v>
      </c>
      <c r="E364" s="211" t="str">
        <f>'Link In'!D450</f>
        <v>Amort-Prop Losses</v>
      </c>
      <c r="F364" s="212" t="str">
        <f>'Link In'!E450</f>
        <v>407.2</v>
      </c>
      <c r="G364" s="183">
        <f>'Link In'!F450</f>
        <v>57084</v>
      </c>
      <c r="H364" s="183">
        <f>I364-G364</f>
        <v>1.9800000000032014</v>
      </c>
      <c r="I364" s="183">
        <f>'Link In'!I450</f>
        <v>57085.98</v>
      </c>
    </row>
    <row r="365" spans="1:9" x14ac:dyDescent="0.3">
      <c r="A365" s="212">
        <f t="shared" si="30"/>
        <v>353</v>
      </c>
      <c r="B365" s="241"/>
      <c r="C365" s="339"/>
      <c r="D365" s="349">
        <f>'Link In'!C451</f>
        <v>68258000</v>
      </c>
      <c r="E365" s="344" t="str">
        <f>'Link In'!D451</f>
        <v>Amort-Reg Asset</v>
      </c>
      <c r="F365" s="329" t="str">
        <f>'Link In'!E451</f>
        <v>407.4</v>
      </c>
      <c r="G365" s="341">
        <f>'Link In'!F451</f>
        <v>6900</v>
      </c>
      <c r="H365" s="341">
        <f>I365-G365</f>
        <v>-6900</v>
      </c>
      <c r="I365" s="341">
        <f>'Link In'!I451</f>
        <v>0</v>
      </c>
    </row>
    <row r="366" spans="1:9" x14ac:dyDescent="0.3">
      <c r="A366" s="212">
        <f t="shared" si="30"/>
        <v>354</v>
      </c>
      <c r="B366" s="241"/>
      <c r="F366" s="212"/>
      <c r="G366" s="342">
        <f>'Link In'!F452</f>
        <v>276476</v>
      </c>
      <c r="H366" s="342">
        <f>SUM(H362:H365)</f>
        <v>11528.494999999974</v>
      </c>
      <c r="I366" s="342">
        <f>SUM(I362:I365)</f>
        <v>288004.49499999994</v>
      </c>
    </row>
    <row r="367" spans="1:9" x14ac:dyDescent="0.3">
      <c r="A367" s="212">
        <f t="shared" si="30"/>
        <v>355</v>
      </c>
      <c r="B367" s="241"/>
      <c r="F367" s="212"/>
      <c r="G367" s="183"/>
      <c r="H367" s="183"/>
      <c r="I367" s="342"/>
    </row>
    <row r="368" spans="1:9" ht="43.2" x14ac:dyDescent="0.3">
      <c r="A368" s="212">
        <f t="shared" si="30"/>
        <v>356</v>
      </c>
      <c r="B368" s="241">
        <v>409</v>
      </c>
      <c r="C368" s="343" t="str">
        <f>'Link In'!B457</f>
        <v>Current federal income taxes - operating</v>
      </c>
      <c r="D368" s="347">
        <f>'Link In'!C457</f>
        <v>69011000</v>
      </c>
      <c r="E368" s="211" t="str">
        <f>'Link In'!D457</f>
        <v>FIT-Current</v>
      </c>
      <c r="F368" s="212" t="str">
        <f>'Link In'!E457</f>
        <v>409.10</v>
      </c>
      <c r="G368" s="183">
        <f>'Link In'!F457</f>
        <v>4902251.8913184591</v>
      </c>
      <c r="H368" s="183">
        <f>'Link In'!K457</f>
        <v>-1295865.9936955641</v>
      </c>
      <c r="I368" s="183">
        <f>G368+H368</f>
        <v>3606385.897622895</v>
      </c>
    </row>
    <row r="369" spans="1:9" x14ac:dyDescent="0.3">
      <c r="A369" s="212">
        <f t="shared" si="30"/>
        <v>357</v>
      </c>
      <c r="B369" s="241"/>
      <c r="D369" s="347">
        <f>'Link In'!C458</f>
        <v>69012000</v>
      </c>
      <c r="E369" s="211" t="str">
        <f>'Link In'!D458</f>
        <v>FIT-Prior Year Adj</v>
      </c>
      <c r="F369" s="212" t="str">
        <f>'Link In'!E458</f>
        <v>409.10</v>
      </c>
      <c r="G369" s="183">
        <f>'Link In'!F458</f>
        <v>0</v>
      </c>
      <c r="H369" s="183">
        <f>'Link In'!K458</f>
        <v>0</v>
      </c>
      <c r="I369" s="183">
        <f>G369+H369</f>
        <v>0</v>
      </c>
    </row>
    <row r="370" spans="1:9" x14ac:dyDescent="0.3">
      <c r="A370" s="212">
        <f t="shared" si="30"/>
        <v>358</v>
      </c>
      <c r="B370" s="241"/>
      <c r="D370" s="347">
        <f>'Link In'!C459</f>
        <v>69021000</v>
      </c>
      <c r="E370" s="211" t="str">
        <f>'Link In'!D459</f>
        <v>SIT-Current</v>
      </c>
      <c r="F370" s="212" t="str">
        <f>'Link In'!E459</f>
        <v>409.11</v>
      </c>
      <c r="G370" s="183">
        <f>'Link In'!F459</f>
        <v>1059899.1223152166</v>
      </c>
      <c r="H370" s="183">
        <f>'Link In'!K459</f>
        <v>-302606.32915898331</v>
      </c>
      <c r="I370" s="183">
        <f>G370+H370</f>
        <v>757292.79315623327</v>
      </c>
    </row>
    <row r="371" spans="1:9" x14ac:dyDescent="0.3">
      <c r="A371" s="212">
        <f t="shared" si="30"/>
        <v>359</v>
      </c>
      <c r="B371" s="241"/>
      <c r="C371" s="339"/>
      <c r="D371" s="349">
        <f>'Link In'!C460</f>
        <v>69022000</v>
      </c>
      <c r="E371" s="344" t="str">
        <f>'Link In'!D460</f>
        <v>SIT-Prior Year Adj</v>
      </c>
      <c r="F371" s="329" t="str">
        <f>'Link In'!E460</f>
        <v>409.11</v>
      </c>
      <c r="G371" s="341">
        <f>'Link In'!F460</f>
        <v>0</v>
      </c>
      <c r="H371" s="341">
        <f>'Link In'!K460</f>
        <v>0</v>
      </c>
      <c r="I371" s="341">
        <f>G371+H371</f>
        <v>0</v>
      </c>
    </row>
    <row r="372" spans="1:9" x14ac:dyDescent="0.3">
      <c r="A372" s="212">
        <f t="shared" si="30"/>
        <v>360</v>
      </c>
      <c r="B372" s="241"/>
      <c r="F372" s="212"/>
      <c r="G372" s="342">
        <f>'Link In'!F461</f>
        <v>5962151.0136336759</v>
      </c>
      <c r="H372" s="342">
        <f>SUM(H368:H371)</f>
        <v>-1598472.3228545473</v>
      </c>
      <c r="I372" s="342">
        <f>SUM(I368:I371)</f>
        <v>4363678.6907791281</v>
      </c>
    </row>
    <row r="373" spans="1:9" x14ac:dyDescent="0.3">
      <c r="A373" s="212">
        <f t="shared" si="30"/>
        <v>361</v>
      </c>
      <c r="B373" s="241"/>
      <c r="F373" s="212"/>
      <c r="G373" s="183"/>
      <c r="H373" s="183"/>
      <c r="I373" s="342"/>
    </row>
    <row r="374" spans="1:9" ht="28.8" x14ac:dyDescent="0.3">
      <c r="A374" s="212">
        <f t="shared" si="30"/>
        <v>362</v>
      </c>
      <c r="B374" s="241">
        <v>410</v>
      </c>
      <c r="C374" s="343" t="str">
        <f>'Link In'!B462</f>
        <v>Deferred federal income tax expense</v>
      </c>
      <c r="D374" s="347">
        <f>'Link In'!C462</f>
        <v>69061000</v>
      </c>
      <c r="E374" s="211" t="str">
        <f>'Link In'!D462</f>
        <v>Def FIT-Current Year</v>
      </c>
      <c r="F374" s="212" t="str">
        <f>'Link In'!E462</f>
        <v>410.10</v>
      </c>
      <c r="G374" s="183">
        <f>'Link In'!F462</f>
        <v>0</v>
      </c>
      <c r="H374" s="183">
        <f>'Link In'!K462</f>
        <v>0</v>
      </c>
      <c r="I374" s="183">
        <f t="shared" ref="I374:I383" si="33">G374+H374</f>
        <v>0</v>
      </c>
    </row>
    <row r="375" spans="1:9" x14ac:dyDescent="0.3">
      <c r="A375" s="212">
        <f t="shared" si="30"/>
        <v>363</v>
      </c>
      <c r="B375" s="241"/>
      <c r="D375" s="347">
        <f>'Link In'!C463</f>
        <v>69062000</v>
      </c>
      <c r="E375" s="211" t="str">
        <f>'Link In'!D463</f>
        <v>Def FIT-Pr Yr Adj</v>
      </c>
      <c r="F375" s="212" t="str">
        <f>'Link In'!E463</f>
        <v>410.10</v>
      </c>
      <c r="G375" s="183">
        <f>'Link In'!F463</f>
        <v>0</v>
      </c>
      <c r="H375" s="183">
        <f>'Link In'!K463</f>
        <v>0</v>
      </c>
      <c r="I375" s="183">
        <f t="shared" si="33"/>
        <v>0</v>
      </c>
    </row>
    <row r="376" spans="1:9" x14ac:dyDescent="0.3">
      <c r="A376" s="212">
        <f t="shared" si="30"/>
        <v>364</v>
      </c>
      <c r="B376" s="241"/>
      <c r="D376" s="347">
        <f>'Link In'!C464</f>
        <v>69063000</v>
      </c>
      <c r="E376" s="211" t="str">
        <f>'Link In'!D464</f>
        <v>Def FIT-RegAsst/Liab</v>
      </c>
      <c r="F376" s="212" t="str">
        <f>'Link In'!E464</f>
        <v>410.10</v>
      </c>
      <c r="G376" s="183">
        <f>'Link In'!F464</f>
        <v>-65942.498360214944</v>
      </c>
      <c r="H376" s="183">
        <f>'Link In'!K464</f>
        <v>11320.277919333181</v>
      </c>
      <c r="I376" s="183">
        <f t="shared" si="33"/>
        <v>-54622.220440881763</v>
      </c>
    </row>
    <row r="377" spans="1:9" x14ac:dyDescent="0.3">
      <c r="A377" s="212">
        <f t="shared" si="30"/>
        <v>365</v>
      </c>
      <c r="B377" s="241"/>
      <c r="D377" s="347">
        <f>'Link In'!C465</f>
        <v>69063200</v>
      </c>
      <c r="E377" s="211" t="str">
        <f>'Link In'!D465</f>
        <v>Def FIT-Reg Liability</v>
      </c>
      <c r="F377" s="212" t="str">
        <f>'Link In'!E465</f>
        <v>410.10</v>
      </c>
      <c r="G377" s="183">
        <f>'Link In'!F465</f>
        <v>0</v>
      </c>
      <c r="H377" s="183">
        <f>'Link In'!K465</f>
        <v>0</v>
      </c>
      <c r="I377" s="183">
        <f t="shared" si="33"/>
        <v>0</v>
      </c>
    </row>
    <row r="378" spans="1:9" x14ac:dyDescent="0.3">
      <c r="A378" s="212">
        <f t="shared" si="30"/>
        <v>366</v>
      </c>
      <c r="B378" s="241"/>
      <c r="D378" s="347">
        <f>'Link In'!C466</f>
        <v>69065000</v>
      </c>
      <c r="E378" s="211" t="str">
        <f>'Link In'!D466</f>
        <v>Def FIT-Other</v>
      </c>
      <c r="F378" s="212" t="str">
        <f>'Link In'!E466</f>
        <v>410.10</v>
      </c>
      <c r="G378" s="183">
        <f>'Link In'!F466</f>
        <v>-683336.75702428957</v>
      </c>
      <c r="H378" s="183">
        <f>'Link In'!K466</f>
        <v>-664905.2525472329</v>
      </c>
      <c r="I378" s="183">
        <f t="shared" si="33"/>
        <v>-1348242.0095715225</v>
      </c>
    </row>
    <row r="379" spans="1:9" x14ac:dyDescent="0.3">
      <c r="A379" s="212">
        <f t="shared" si="30"/>
        <v>367</v>
      </c>
      <c r="B379" s="241"/>
      <c r="D379" s="347">
        <f>'Link In'!C467</f>
        <v>69071000</v>
      </c>
      <c r="E379" s="211" t="str">
        <f>'Link In'!D467</f>
        <v>Def SIT-Current Year</v>
      </c>
      <c r="F379" s="212" t="str">
        <f>'Link In'!E467</f>
        <v>410.11</v>
      </c>
      <c r="G379" s="183">
        <f>'Link In'!F467</f>
        <v>0</v>
      </c>
      <c r="H379" s="183">
        <f>'Link In'!K467</f>
        <v>0</v>
      </c>
      <c r="I379" s="183">
        <f t="shared" si="33"/>
        <v>0</v>
      </c>
    </row>
    <row r="380" spans="1:9" x14ac:dyDescent="0.3">
      <c r="A380" s="212">
        <f t="shared" si="30"/>
        <v>368</v>
      </c>
      <c r="B380" s="241"/>
      <c r="D380" s="347">
        <f>'Link In'!C468</f>
        <v>69072000</v>
      </c>
      <c r="E380" s="211" t="str">
        <f>'Link In'!D468</f>
        <v>Def SIT-Pr Yr Adj</v>
      </c>
      <c r="F380" s="212" t="str">
        <f>'Link In'!E468</f>
        <v>410.11</v>
      </c>
      <c r="G380" s="183">
        <f>'Link In'!F468</f>
        <v>0</v>
      </c>
      <c r="H380" s="183">
        <f>'Link In'!K468</f>
        <v>0</v>
      </c>
      <c r="I380" s="183">
        <f t="shared" si="33"/>
        <v>0</v>
      </c>
    </row>
    <row r="381" spans="1:9" x14ac:dyDescent="0.3">
      <c r="A381" s="212">
        <f t="shared" si="30"/>
        <v>369</v>
      </c>
      <c r="B381" s="241"/>
      <c r="D381" s="347">
        <f>'Link In'!C469</f>
        <v>69073000</v>
      </c>
      <c r="E381" s="211" t="str">
        <f>'Link In'!D469</f>
        <v>Def SIT-RegAsst/Liab</v>
      </c>
      <c r="F381" s="212" t="str">
        <f>'Link In'!E469</f>
        <v>410.11</v>
      </c>
      <c r="G381" s="183">
        <f>'Link In'!F469</f>
        <v>-62971</v>
      </c>
      <c r="H381" s="183">
        <f>'Link In'!K469</f>
        <v>596.88874733349076</v>
      </c>
      <c r="I381" s="183">
        <f t="shared" si="33"/>
        <v>-62374.111252666509</v>
      </c>
    </row>
    <row r="382" spans="1:9" x14ac:dyDescent="0.3">
      <c r="A382" s="212">
        <f t="shared" si="30"/>
        <v>370</v>
      </c>
      <c r="B382" s="241"/>
      <c r="D382" s="347">
        <f>'Link In'!C470</f>
        <v>69073200</v>
      </c>
      <c r="E382" s="211" t="str">
        <f>'Link In'!D470</f>
        <v>Def SIT-Reg Liability</v>
      </c>
      <c r="F382" s="212" t="str">
        <f>'Link In'!E470</f>
        <v>410.11</v>
      </c>
      <c r="G382" s="183">
        <f>'Link In'!F470</f>
        <v>0</v>
      </c>
      <c r="H382" s="183">
        <f>'Link In'!K470</f>
        <v>0</v>
      </c>
      <c r="I382" s="183">
        <f t="shared" si="33"/>
        <v>0</v>
      </c>
    </row>
    <row r="383" spans="1:9" x14ac:dyDescent="0.3">
      <c r="A383" s="212">
        <f t="shared" si="30"/>
        <v>371</v>
      </c>
      <c r="B383" s="241"/>
      <c r="C383" s="339"/>
      <c r="D383" s="349">
        <f>'Link In'!C471</f>
        <v>69073500</v>
      </c>
      <c r="E383" s="344" t="str">
        <f>'Link In'!D471</f>
        <v>Def SIT-Other</v>
      </c>
      <c r="F383" s="329" t="str">
        <f>'Link In'!E471</f>
        <v>410.11</v>
      </c>
      <c r="G383" s="341">
        <f>'Link In'!F471</f>
        <v>-6813.0189785188122</v>
      </c>
      <c r="H383" s="341">
        <f>'Link In'!K471</f>
        <v>-188252.08868351713</v>
      </c>
      <c r="I383" s="341">
        <f t="shared" si="33"/>
        <v>-195065.10766203594</v>
      </c>
    </row>
    <row r="384" spans="1:9" x14ac:dyDescent="0.3">
      <c r="A384" s="212">
        <f t="shared" si="30"/>
        <v>372</v>
      </c>
      <c r="B384" s="241"/>
      <c r="F384" s="212"/>
      <c r="G384" s="342">
        <f>'Link In'!F472</f>
        <v>-819063.27436302335</v>
      </c>
      <c r="H384" s="342">
        <f>SUM(H374:H383)</f>
        <v>-841240.17456408334</v>
      </c>
      <c r="I384" s="342">
        <f>SUM(I374:I383)</f>
        <v>-1660303.4489271066</v>
      </c>
    </row>
    <row r="385" spans="1:9" x14ac:dyDescent="0.3">
      <c r="A385" s="212">
        <f t="shared" si="30"/>
        <v>373</v>
      </c>
      <c r="B385" s="241"/>
      <c r="F385" s="212"/>
      <c r="G385" s="183"/>
      <c r="H385" s="183"/>
      <c r="I385" s="342"/>
    </row>
    <row r="386" spans="1:9" ht="28.8" x14ac:dyDescent="0.3">
      <c r="A386" s="212">
        <f t="shared" si="30"/>
        <v>374</v>
      </c>
      <c r="B386" s="241">
        <v>412</v>
      </c>
      <c r="C386" s="343" t="str">
        <f>'Link In'!B473</f>
        <v>Amortization of investment tax credits</v>
      </c>
      <c r="D386" s="347">
        <f>'Link In'!C473</f>
        <v>69520000</v>
      </c>
      <c r="E386" s="211" t="str">
        <f>'Link In'!D473</f>
        <v>ITC Restored FIT</v>
      </c>
      <c r="F386" s="212" t="str">
        <f>'Link In'!E473</f>
        <v>412.11</v>
      </c>
      <c r="G386" s="183">
        <f>'Link In'!F473</f>
        <v>0</v>
      </c>
      <c r="H386" s="183">
        <f>'Link In'!K473</f>
        <v>0</v>
      </c>
      <c r="I386" s="183">
        <f>G386+H386</f>
        <v>0</v>
      </c>
    </row>
    <row r="387" spans="1:9" x14ac:dyDescent="0.3">
      <c r="A387" s="212">
        <f t="shared" si="30"/>
        <v>375</v>
      </c>
      <c r="B387" s="241"/>
      <c r="D387" s="347">
        <f>'Link In'!C474</f>
        <v>69522000</v>
      </c>
      <c r="E387" s="211" t="str">
        <f>'Link In'!D474</f>
        <v>ITC Restored-3%</v>
      </c>
      <c r="F387" s="212" t="str">
        <f>'Link In'!E474</f>
        <v>412.11</v>
      </c>
      <c r="G387" s="183">
        <f>'Link In'!F474</f>
        <v>-7656</v>
      </c>
      <c r="H387" s="183">
        <f>'Link In'!K474</f>
        <v>0</v>
      </c>
      <c r="I387" s="183">
        <f>G387+H387</f>
        <v>-7656</v>
      </c>
    </row>
    <row r="388" spans="1:9" x14ac:dyDescent="0.3">
      <c r="A388" s="212">
        <f t="shared" si="30"/>
        <v>376</v>
      </c>
      <c r="B388" s="241"/>
      <c r="D388" s="347">
        <f>'Link In'!C475</f>
        <v>69523000</v>
      </c>
      <c r="E388" s="211" t="str">
        <f>'Link In'!D475</f>
        <v>ITC Restored-4%</v>
      </c>
      <c r="F388" s="212" t="str">
        <f>'Link In'!E475</f>
        <v>412.11</v>
      </c>
      <c r="G388" s="183">
        <f>'Link In'!F475</f>
        <v>0</v>
      </c>
      <c r="H388" s="183">
        <f>'Link In'!K475</f>
        <v>0</v>
      </c>
      <c r="I388" s="183">
        <f>G388+H388</f>
        <v>0</v>
      </c>
    </row>
    <row r="389" spans="1:9" x14ac:dyDescent="0.3">
      <c r="A389" s="212">
        <f t="shared" si="30"/>
        <v>377</v>
      </c>
      <c r="B389" s="241"/>
      <c r="C389" s="339"/>
      <c r="D389" s="349">
        <f>'Link In'!C476</f>
        <v>69524000</v>
      </c>
      <c r="E389" s="344" t="str">
        <f>'Link In'!D476</f>
        <v>ITC Restored-10%</v>
      </c>
      <c r="F389" s="329" t="str">
        <f>'Link In'!E476</f>
        <v>412.11</v>
      </c>
      <c r="G389" s="341">
        <f>'Link In'!F476</f>
        <v>-70836</v>
      </c>
      <c r="H389" s="341">
        <f>'Link In'!K476</f>
        <v>0</v>
      </c>
      <c r="I389" s="341">
        <f>G389+H389</f>
        <v>-70836</v>
      </c>
    </row>
    <row r="390" spans="1:9" x14ac:dyDescent="0.3">
      <c r="A390" s="212">
        <f t="shared" si="30"/>
        <v>378</v>
      </c>
      <c r="B390" s="241"/>
      <c r="F390" s="212"/>
      <c r="G390" s="342">
        <f>'Link In'!F477</f>
        <v>-78492</v>
      </c>
      <c r="H390" s="342">
        <f>SUM(H386:H389)</f>
        <v>0</v>
      </c>
      <c r="I390" s="342">
        <f>SUM(I386:I389)</f>
        <v>-78492</v>
      </c>
    </row>
    <row r="391" spans="1:9" x14ac:dyDescent="0.3">
      <c r="A391" s="212">
        <f t="shared" si="30"/>
        <v>379</v>
      </c>
      <c r="B391" s="241"/>
      <c r="G391" s="183"/>
      <c r="H391" s="183"/>
      <c r="I391" s="342"/>
    </row>
    <row r="392" spans="1:9" x14ac:dyDescent="0.3">
      <c r="A392" s="212">
        <f t="shared" si="30"/>
        <v>380</v>
      </c>
      <c r="B392" s="241">
        <v>408</v>
      </c>
      <c r="C392" s="343" t="str">
        <f>'Link In'!B478</f>
        <v>General taxes</v>
      </c>
      <c r="D392" s="347">
        <f>'Link In'!C478</f>
        <v>68520000</v>
      </c>
      <c r="E392" s="211" t="str">
        <f>'Link In'!D478</f>
        <v>Property Taxes</v>
      </c>
      <c r="F392" s="212" t="str">
        <f>'Link In'!E478</f>
        <v>408.11</v>
      </c>
      <c r="G392" s="183">
        <f>'Link In'!F478</f>
        <v>6602753</v>
      </c>
      <c r="H392" s="183">
        <f t="shared" ref="H392:H402" si="34">I392-G392</f>
        <v>436926</v>
      </c>
      <c r="I392" s="183">
        <f>'Link In'!I478</f>
        <v>7039679</v>
      </c>
    </row>
    <row r="393" spans="1:9" x14ac:dyDescent="0.3">
      <c r="A393" s="212">
        <f t="shared" si="30"/>
        <v>381</v>
      </c>
      <c r="B393" s="241"/>
      <c r="D393" s="347">
        <f>'Link In'!C479</f>
        <v>68520100</v>
      </c>
      <c r="E393" s="211" t="str">
        <f>'Link In'!D479</f>
        <v>Tax Discounts</v>
      </c>
      <c r="F393" s="212" t="str">
        <f>'Link In'!E479</f>
        <v>408.11</v>
      </c>
      <c r="G393" s="183">
        <f>'Link In'!F479</f>
        <v>-503</v>
      </c>
      <c r="H393" s="183">
        <f t="shared" si="34"/>
        <v>503</v>
      </c>
      <c r="I393" s="183">
        <f>'Link In'!I479</f>
        <v>0</v>
      </c>
    </row>
    <row r="394" spans="1:9" x14ac:dyDescent="0.3">
      <c r="A394" s="212">
        <f t="shared" si="30"/>
        <v>382</v>
      </c>
      <c r="B394" s="241"/>
      <c r="D394" s="347">
        <f>'Link In'!C480</f>
        <v>68532000</v>
      </c>
      <c r="E394" s="211" t="str">
        <f>'Link In'!D480</f>
        <v>FUTA</v>
      </c>
      <c r="F394" s="212" t="str">
        <f>'Link In'!E480</f>
        <v>408.12</v>
      </c>
      <c r="G394" s="183">
        <f>'Link In'!F480</f>
        <v>7017</v>
      </c>
      <c r="H394" s="183">
        <f t="shared" si="34"/>
        <v>-740</v>
      </c>
      <c r="I394" s="183">
        <f>'Link In'!I480</f>
        <v>6277</v>
      </c>
    </row>
    <row r="395" spans="1:9" x14ac:dyDescent="0.3">
      <c r="A395" s="212">
        <f t="shared" si="30"/>
        <v>383</v>
      </c>
      <c r="B395" s="241"/>
      <c r="D395" s="347">
        <f>'Link In'!C481</f>
        <v>68532100</v>
      </c>
      <c r="E395" s="211" t="str">
        <f>'Link In'!D481</f>
        <v>FUTA Cap Credits</v>
      </c>
      <c r="F395" s="212" t="str">
        <f>'Link In'!E481</f>
        <v>408.12</v>
      </c>
      <c r="G395" s="183">
        <f>'Link In'!F481</f>
        <v>-2058</v>
      </c>
      <c r="H395" s="183">
        <f t="shared" si="34"/>
        <v>261</v>
      </c>
      <c r="I395" s="183">
        <f>'Link In'!I481</f>
        <v>-1797</v>
      </c>
    </row>
    <row r="396" spans="1:9" x14ac:dyDescent="0.3">
      <c r="A396" s="212">
        <f t="shared" si="30"/>
        <v>384</v>
      </c>
      <c r="B396" s="241"/>
      <c r="D396" s="347">
        <f>'Link In'!C482</f>
        <v>68533000</v>
      </c>
      <c r="E396" s="211" t="str">
        <f>'Link In'!D482</f>
        <v>FICA</v>
      </c>
      <c r="F396" s="212" t="str">
        <f>'Link In'!E482</f>
        <v>408.12</v>
      </c>
      <c r="G396" s="183">
        <f>'Link In'!F482</f>
        <v>764592</v>
      </c>
      <c r="H396" s="183">
        <f t="shared" si="34"/>
        <v>39579</v>
      </c>
      <c r="I396" s="183">
        <f>'Link In'!I482</f>
        <v>804171</v>
      </c>
    </row>
    <row r="397" spans="1:9" x14ac:dyDescent="0.3">
      <c r="A397" s="212">
        <f t="shared" si="30"/>
        <v>385</v>
      </c>
      <c r="B397" s="241"/>
      <c r="D397" s="347">
        <f>'Link In'!C483</f>
        <v>68533100</v>
      </c>
      <c r="E397" s="211" t="str">
        <f>'Link In'!D483</f>
        <v>FICA Cap Credits</v>
      </c>
      <c r="F397" s="212" t="str">
        <f>'Link In'!E483</f>
        <v>408.12</v>
      </c>
      <c r="G397" s="183">
        <f>'Link In'!F483</f>
        <v>-221558</v>
      </c>
      <c r="H397" s="183">
        <f t="shared" si="34"/>
        <v>-4117</v>
      </c>
      <c r="I397" s="183">
        <f>'Link In'!I483</f>
        <v>-225675</v>
      </c>
    </row>
    <row r="398" spans="1:9" x14ac:dyDescent="0.3">
      <c r="A398" s="212">
        <f t="shared" si="30"/>
        <v>386</v>
      </c>
      <c r="B398" s="241"/>
      <c r="D398" s="347">
        <f>'Link In'!C484</f>
        <v>68535000</v>
      </c>
      <c r="E398" s="211" t="str">
        <f>'Link In'!D484</f>
        <v>SUTA</v>
      </c>
      <c r="F398" s="212" t="str">
        <f>'Link In'!E484</f>
        <v>408.12</v>
      </c>
      <c r="G398" s="183">
        <f>'Link In'!F484</f>
        <v>25875</v>
      </c>
      <c r="H398" s="183">
        <f t="shared" si="34"/>
        <v>-7612</v>
      </c>
      <c r="I398" s="183">
        <f>'Link In'!I484</f>
        <v>18263</v>
      </c>
    </row>
    <row r="399" spans="1:9" x14ac:dyDescent="0.3">
      <c r="A399" s="212">
        <f t="shared" ref="A399:A417" si="35">A398+1</f>
        <v>387</v>
      </c>
      <c r="B399" s="241"/>
      <c r="D399" s="347">
        <f>'Link In'!C485</f>
        <v>68535100</v>
      </c>
      <c r="E399" s="211" t="str">
        <f>'Link In'!D485</f>
        <v>SUTA Cap Credits</v>
      </c>
      <c r="F399" s="212" t="str">
        <f>'Link In'!E485</f>
        <v>408.12</v>
      </c>
      <c r="G399" s="183">
        <f>'Link In'!F485</f>
        <v>-7310</v>
      </c>
      <c r="H399" s="183">
        <f t="shared" si="34"/>
        <v>2081</v>
      </c>
      <c r="I399" s="183">
        <f>'Link In'!I485</f>
        <v>-5229</v>
      </c>
    </row>
    <row r="400" spans="1:9" x14ac:dyDescent="0.3">
      <c r="A400" s="212">
        <f t="shared" si="35"/>
        <v>388</v>
      </c>
      <c r="B400" s="241"/>
      <c r="D400" s="347">
        <f>'Link In'!C486</f>
        <v>68543000</v>
      </c>
      <c r="E400" s="211" t="str">
        <f>'Link In'!D486</f>
        <v>Othr Taxes &amp;Licenses</v>
      </c>
      <c r="F400" s="212" t="str">
        <f>'Link In'!E486</f>
        <v>408.13</v>
      </c>
      <c r="G400" s="183">
        <f>'Link In'!F486</f>
        <v>4263</v>
      </c>
      <c r="H400" s="183">
        <f t="shared" si="34"/>
        <v>6331</v>
      </c>
      <c r="I400" s="183">
        <f>'Link In'!I486</f>
        <v>10594</v>
      </c>
    </row>
    <row r="401" spans="1:9" x14ac:dyDescent="0.3">
      <c r="A401" s="212">
        <f t="shared" si="35"/>
        <v>389</v>
      </c>
      <c r="B401" s="241"/>
      <c r="D401" s="347">
        <f>'Link In'!C487</f>
        <v>68544000</v>
      </c>
      <c r="E401" s="211" t="str">
        <f>'Link In'!D487</f>
        <v>Gross Receipts Tax</v>
      </c>
      <c r="F401" s="212" t="str">
        <f>'Link In'!E487</f>
        <v>408.13</v>
      </c>
      <c r="G401" s="183">
        <f>'Link In'!F487</f>
        <v>2382</v>
      </c>
      <c r="H401" s="183">
        <f t="shared" si="34"/>
        <v>-2382</v>
      </c>
      <c r="I401" s="183">
        <f>'Link In'!I487</f>
        <v>0</v>
      </c>
    </row>
    <row r="402" spans="1:9" x14ac:dyDescent="0.3">
      <c r="A402" s="212">
        <f t="shared" si="35"/>
        <v>390</v>
      </c>
      <c r="B402" s="241"/>
      <c r="C402" s="339"/>
      <c r="D402" s="349">
        <f>'Link In'!C488</f>
        <v>68545000</v>
      </c>
      <c r="E402" s="344" t="str">
        <f>'Link In'!D488</f>
        <v>Utility Reg Assessme</v>
      </c>
      <c r="F402" s="329" t="str">
        <f>'Link In'!E488</f>
        <v>408.10</v>
      </c>
      <c r="G402" s="341">
        <f>'Link In'!F488</f>
        <v>186974</v>
      </c>
      <c r="H402" s="341">
        <f t="shared" si="34"/>
        <v>-11044</v>
      </c>
      <c r="I402" s="341">
        <f>'Link In'!I488</f>
        <v>175930</v>
      </c>
    </row>
    <row r="403" spans="1:9" x14ac:dyDescent="0.3">
      <c r="A403" s="212">
        <f t="shared" si="35"/>
        <v>391</v>
      </c>
      <c r="B403" s="241"/>
      <c r="F403" s="212"/>
      <c r="G403" s="342">
        <f>'Link In'!F489</f>
        <v>7362427</v>
      </c>
      <c r="H403" s="342">
        <f>SUM(H392:H402)</f>
        <v>459786</v>
      </c>
      <c r="I403" s="342">
        <f>SUM(I392:I402)</f>
        <v>7822213</v>
      </c>
    </row>
    <row r="404" spans="1:9" ht="27" customHeight="1" thickBot="1" x14ac:dyDescent="0.35">
      <c r="A404" s="212">
        <f t="shared" si="35"/>
        <v>392</v>
      </c>
      <c r="B404" s="241"/>
      <c r="C404" s="343" t="s">
        <v>187</v>
      </c>
      <c r="D404" s="479" t="s">
        <v>188</v>
      </c>
      <c r="E404" s="479"/>
      <c r="F404" s="479"/>
      <c r="G404" s="394">
        <f>G36+G50-SUM(G53,G61,G64,G68,G109,G113,G117,G121,G140,G158,G173,G203,G215,G225,G241,G244,G250,G290,G299,G311,G315,G323,G326,G334,G352,G360,G366,G372,G384,G390,G403)</f>
        <v>28643745.26072935</v>
      </c>
      <c r="H404" s="394">
        <f>H36+H39+H50-SUM(H53,H61,H64,H68,H109,H113,H117,H121,H140,H158,H173,H203,H215,H225,H241,H244,H250,H290,H299,H311,H315,H323,H326,H334,H352,H360,H366,H372,H384,H390,H403)</f>
        <v>-7051933.3299566424</v>
      </c>
      <c r="I404" s="394">
        <f>I36+I39+I50-SUM(I53,I61,I64,I68,I109,I113,I117,I121,I140,I158,I173,I203,I215,I225,I241,I244,I250,I290,I299,I311,I315,I323,I326,I334,I352,I360,I366,I372,I384,I390,I403)</f>
        <v>21591811.930772707</v>
      </c>
    </row>
    <row r="405" spans="1:9" ht="27" customHeight="1" thickTop="1" x14ac:dyDescent="0.3">
      <c r="A405" s="212">
        <f t="shared" si="35"/>
        <v>393</v>
      </c>
      <c r="B405" s="241"/>
      <c r="C405" s="343"/>
      <c r="D405" s="351"/>
      <c r="E405" s="352"/>
      <c r="F405" s="352"/>
      <c r="G405" s="216"/>
      <c r="H405" s="216"/>
    </row>
    <row r="406" spans="1:9" x14ac:dyDescent="0.3">
      <c r="A406" s="212">
        <f t="shared" si="35"/>
        <v>394</v>
      </c>
      <c r="B406" s="353" t="s">
        <v>254</v>
      </c>
      <c r="C406" s="339"/>
    </row>
    <row r="407" spans="1:9" x14ac:dyDescent="0.3">
      <c r="A407" s="212">
        <f t="shared" si="35"/>
        <v>395</v>
      </c>
      <c r="B407" s="241">
        <v>400</v>
      </c>
      <c r="C407" s="91" t="s">
        <v>218</v>
      </c>
      <c r="G407" s="183">
        <f>G36+G50</f>
        <v>91907987</v>
      </c>
      <c r="H407" s="183">
        <f>H36+H50</f>
        <v>-3943161</v>
      </c>
      <c r="I407" s="183">
        <f>I36+I50</f>
        <v>87964826</v>
      </c>
    </row>
    <row r="408" spans="1:9" x14ac:dyDescent="0.3">
      <c r="A408" s="212">
        <f t="shared" si="35"/>
        <v>396</v>
      </c>
      <c r="B408" s="241">
        <v>420</v>
      </c>
      <c r="C408" s="91" t="s">
        <v>213</v>
      </c>
      <c r="G408" s="183">
        <f>G38</f>
        <v>0</v>
      </c>
      <c r="H408" s="183">
        <f>H38</f>
        <v>551340</v>
      </c>
      <c r="I408" s="183">
        <f>I38</f>
        <v>551340</v>
      </c>
    </row>
    <row r="409" spans="1:9" x14ac:dyDescent="0.3">
      <c r="A409" s="212">
        <f t="shared" si="35"/>
        <v>397</v>
      </c>
      <c r="B409" s="241">
        <v>401</v>
      </c>
      <c r="C409" s="91" t="s">
        <v>219</v>
      </c>
      <c r="G409" s="183">
        <f>G53+G61+G64+G68+G109+G113+G117+G121+G140+G158+G173+G203+G215+G225+G241+G244+G250+G290+G299+G311+G315+G323+G326+G334+G352</f>
        <v>34285634</v>
      </c>
      <c r="H409" s="183">
        <f>H53+H61+H64+H68+H109+H113+H117+H121+H140+H158+H173+H203+H215+H225+H241+H244+H250+H290+H299+H311+H315+H323+H326+H334+H352</f>
        <v>3520215.9132578308</v>
      </c>
      <c r="I409" s="183">
        <f>I53+I61+I64+I68+I109+I113+I117+I121+I140+I158+I173+I203+I215+I225+I241+I244+I250+I290+I299+I311+I315+I323+I326+I334+I352</f>
        <v>37805849.91325783</v>
      </c>
    </row>
    <row r="410" spans="1:9" x14ac:dyDescent="0.3">
      <c r="A410" s="212">
        <f t="shared" si="35"/>
        <v>398</v>
      </c>
      <c r="B410" s="241">
        <v>403</v>
      </c>
      <c r="C410" s="91" t="s">
        <v>220</v>
      </c>
      <c r="G410" s="183">
        <f>G360</f>
        <v>16275109</v>
      </c>
      <c r="H410" s="183">
        <f>H360</f>
        <v>2108294.4191174423</v>
      </c>
      <c r="I410" s="183">
        <f>I360</f>
        <v>18383403.41911744</v>
      </c>
    </row>
    <row r="411" spans="1:9" x14ac:dyDescent="0.3">
      <c r="A411" s="212">
        <f t="shared" si="35"/>
        <v>399</v>
      </c>
      <c r="B411" s="241">
        <v>406</v>
      </c>
      <c r="C411" s="91" t="s">
        <v>214</v>
      </c>
      <c r="G411" s="183">
        <f>G363</f>
        <v>8556</v>
      </c>
      <c r="H411" s="183">
        <f>H363</f>
        <v>16010.75499999999</v>
      </c>
      <c r="I411" s="183">
        <f>I363</f>
        <v>24566.75499999999</v>
      </c>
    </row>
    <row r="412" spans="1:9" x14ac:dyDescent="0.3">
      <c r="A412" s="212">
        <f t="shared" si="35"/>
        <v>400</v>
      </c>
      <c r="B412" s="241">
        <v>407</v>
      </c>
      <c r="C412" s="91" t="s">
        <v>221</v>
      </c>
      <c r="G412" s="183">
        <f>SUM(G362+G364+G365)</f>
        <v>267920</v>
      </c>
      <c r="H412" s="183">
        <f>SUM(H362+H364+H365)</f>
        <v>-4482.2600000000166</v>
      </c>
      <c r="I412" s="183">
        <f>SUM(I362+I364+I365)</f>
        <v>263437.74</v>
      </c>
    </row>
    <row r="413" spans="1:9" x14ac:dyDescent="0.3">
      <c r="A413" s="212">
        <f t="shared" si="35"/>
        <v>401</v>
      </c>
      <c r="B413" s="241">
        <v>408</v>
      </c>
      <c r="C413" s="91" t="s">
        <v>222</v>
      </c>
      <c r="G413" s="183">
        <f>SUM(G403)</f>
        <v>7362427</v>
      </c>
      <c r="H413" s="183">
        <f>SUM(H403)</f>
        <v>459786</v>
      </c>
      <c r="I413" s="183">
        <f>SUM(I403)</f>
        <v>7822213</v>
      </c>
    </row>
    <row r="414" spans="1:9" x14ac:dyDescent="0.3">
      <c r="A414" s="212">
        <f t="shared" si="35"/>
        <v>402</v>
      </c>
      <c r="B414" s="241">
        <v>409</v>
      </c>
      <c r="C414" s="91" t="s">
        <v>215</v>
      </c>
      <c r="G414" s="183">
        <f>SUM(G372)</f>
        <v>5962151.0136336759</v>
      </c>
      <c r="H414" s="183">
        <f>SUM(H372)</f>
        <v>-1598472.3228545473</v>
      </c>
      <c r="I414" s="183">
        <f>SUM(I372)</f>
        <v>4363678.6907791281</v>
      </c>
    </row>
    <row r="415" spans="1:9" x14ac:dyDescent="0.3">
      <c r="A415" s="212">
        <f t="shared" si="35"/>
        <v>403</v>
      </c>
      <c r="B415" s="241">
        <v>410</v>
      </c>
      <c r="C415" s="91" t="s">
        <v>216</v>
      </c>
      <c r="G415" s="183">
        <f>G384</f>
        <v>-819063.27436302335</v>
      </c>
      <c r="H415" s="183">
        <f>H384</f>
        <v>-841240.17456408334</v>
      </c>
      <c r="I415" s="183">
        <f>I384</f>
        <v>-1660303.4489271066</v>
      </c>
    </row>
    <row r="416" spans="1:9" x14ac:dyDescent="0.3">
      <c r="A416" s="212">
        <f t="shared" si="35"/>
        <v>404</v>
      </c>
      <c r="B416" s="354">
        <v>412</v>
      </c>
      <c r="C416" s="326" t="s">
        <v>223</v>
      </c>
      <c r="D416" s="349"/>
      <c r="E416" s="344"/>
      <c r="F416" s="326"/>
      <c r="G416" s="341">
        <f>G390</f>
        <v>-78492</v>
      </c>
      <c r="H416" s="341">
        <f>H390</f>
        <v>0</v>
      </c>
      <c r="I416" s="341">
        <f>I390</f>
        <v>-78492</v>
      </c>
    </row>
    <row r="417" spans="1:9" ht="15" thickBot="1" x14ac:dyDescent="0.35">
      <c r="A417" s="212">
        <f t="shared" si="35"/>
        <v>405</v>
      </c>
      <c r="B417" s="241"/>
      <c r="C417" s="355"/>
      <c r="D417" s="356"/>
      <c r="E417" s="348"/>
      <c r="F417" s="310" t="s">
        <v>217</v>
      </c>
      <c r="G417" s="394">
        <f>G407+G408-SUM(G409:G416)</f>
        <v>28643745.26072935</v>
      </c>
      <c r="H417" s="394">
        <f>H407+H408-SUM(H409:H416)</f>
        <v>-7051933.3299566424</v>
      </c>
      <c r="I417" s="394">
        <f>I407+I408-SUM(I409:I416)</f>
        <v>21591811.930772692</v>
      </c>
    </row>
    <row r="418" spans="1:9" ht="15" thickTop="1" x14ac:dyDescent="0.3">
      <c r="A418" s="212"/>
      <c r="B418" s="241"/>
    </row>
    <row r="419" spans="1:9" x14ac:dyDescent="0.3">
      <c r="A419" s="212"/>
      <c r="B419" s="241"/>
      <c r="G419" s="91">
        <f>+G417-G404</f>
        <v>0</v>
      </c>
      <c r="H419" s="91">
        <f t="shared" ref="H419:I419" si="36">+H417-H404</f>
        <v>0</v>
      </c>
      <c r="I419" s="91">
        <f t="shared" si="36"/>
        <v>0</v>
      </c>
    </row>
    <row r="420" spans="1:9" x14ac:dyDescent="0.3">
      <c r="A420" s="212"/>
      <c r="B420" s="241"/>
    </row>
    <row r="421" spans="1:9" x14ac:dyDescent="0.3">
      <c r="A421" s="212"/>
      <c r="B421" s="241"/>
      <c r="G421" s="216"/>
      <c r="H421" s="216"/>
    </row>
    <row r="422" spans="1:9" x14ac:dyDescent="0.3">
      <c r="A422" s="212"/>
      <c r="B422" s="241"/>
    </row>
    <row r="423" spans="1:9" x14ac:dyDescent="0.3">
      <c r="A423" s="212"/>
      <c r="B423" s="241"/>
    </row>
    <row r="424" spans="1:9" x14ac:dyDescent="0.3">
      <c r="A424" s="212"/>
      <c r="B424" s="241"/>
    </row>
    <row r="425" spans="1:9" x14ac:dyDescent="0.3">
      <c r="A425" s="212"/>
      <c r="B425" s="241"/>
    </row>
    <row r="426" spans="1:9" x14ac:dyDescent="0.3">
      <c r="A426" s="212"/>
      <c r="B426" s="241"/>
    </row>
    <row r="427" spans="1:9" x14ac:dyDescent="0.3">
      <c r="A427" s="212"/>
      <c r="B427" s="241"/>
    </row>
    <row r="428" spans="1:9" x14ac:dyDescent="0.3">
      <c r="A428" s="212"/>
      <c r="B428" s="241"/>
    </row>
    <row r="429" spans="1:9" x14ac:dyDescent="0.3">
      <c r="A429" s="212"/>
      <c r="B429" s="241"/>
    </row>
    <row r="430" spans="1:9" x14ac:dyDescent="0.3">
      <c r="A430" s="212"/>
      <c r="B430" s="241"/>
    </row>
    <row r="431" spans="1:9" x14ac:dyDescent="0.3">
      <c r="A431" s="212"/>
      <c r="B431" s="241"/>
    </row>
    <row r="432" spans="1:9" x14ac:dyDescent="0.3">
      <c r="A432" s="212"/>
      <c r="B432" s="241"/>
    </row>
    <row r="433" spans="1:2" x14ac:dyDescent="0.3">
      <c r="A433" s="212"/>
      <c r="B433" s="241"/>
    </row>
    <row r="434" spans="1:2" x14ac:dyDescent="0.3">
      <c r="A434" s="212"/>
      <c r="B434" s="241"/>
    </row>
    <row r="435" spans="1:2" x14ac:dyDescent="0.3">
      <c r="A435" s="212"/>
      <c r="B435" s="241"/>
    </row>
    <row r="436" spans="1:2" x14ac:dyDescent="0.3">
      <c r="A436" s="212"/>
      <c r="B436" s="241"/>
    </row>
    <row r="437" spans="1:2" x14ac:dyDescent="0.3">
      <c r="A437" s="212"/>
      <c r="B437" s="241"/>
    </row>
    <row r="438" spans="1:2" x14ac:dyDescent="0.3">
      <c r="A438" s="212"/>
      <c r="B438" s="241"/>
    </row>
    <row r="439" spans="1:2" x14ac:dyDescent="0.3">
      <c r="A439" s="212"/>
      <c r="B439" s="241"/>
    </row>
    <row r="440" spans="1:2" x14ac:dyDescent="0.3">
      <c r="A440" s="212"/>
      <c r="B440" s="241"/>
    </row>
    <row r="441" spans="1:2" x14ac:dyDescent="0.3">
      <c r="A441" s="212"/>
      <c r="B441" s="241"/>
    </row>
    <row r="442" spans="1:2" x14ac:dyDescent="0.3">
      <c r="A442" s="212"/>
      <c r="B442" s="241"/>
    </row>
    <row r="443" spans="1:2" x14ac:dyDescent="0.3">
      <c r="A443" s="212"/>
      <c r="B443" s="241"/>
    </row>
    <row r="444" spans="1:2" x14ac:dyDescent="0.3">
      <c r="A444" s="212"/>
      <c r="B444" s="241"/>
    </row>
    <row r="445" spans="1:2" x14ac:dyDescent="0.3">
      <c r="A445" s="212"/>
      <c r="B445" s="241"/>
    </row>
    <row r="446" spans="1:2" x14ac:dyDescent="0.3">
      <c r="A446" s="212"/>
      <c r="B446" s="241"/>
    </row>
    <row r="447" spans="1:2" x14ac:dyDescent="0.3">
      <c r="A447" s="212"/>
      <c r="B447" s="241"/>
    </row>
    <row r="448" spans="1:2" x14ac:dyDescent="0.3">
      <c r="A448" s="212"/>
      <c r="B448" s="241"/>
    </row>
    <row r="449" spans="1:2" x14ac:dyDescent="0.3">
      <c r="A449" s="212"/>
      <c r="B449" s="241"/>
    </row>
    <row r="450" spans="1:2" x14ac:dyDescent="0.3">
      <c r="A450" s="212"/>
      <c r="B450" s="241"/>
    </row>
    <row r="451" spans="1:2" x14ac:dyDescent="0.3">
      <c r="A451" s="212"/>
      <c r="B451" s="241"/>
    </row>
    <row r="452" spans="1:2" x14ac:dyDescent="0.3">
      <c r="A452" s="212"/>
      <c r="B452" s="241"/>
    </row>
    <row r="453" spans="1:2" x14ac:dyDescent="0.3">
      <c r="A453" s="212"/>
      <c r="B453" s="241"/>
    </row>
    <row r="454" spans="1:2" x14ac:dyDescent="0.3">
      <c r="A454" s="212"/>
      <c r="B454" s="241"/>
    </row>
    <row r="455" spans="1:2" x14ac:dyDescent="0.3">
      <c r="A455" s="212"/>
      <c r="B455" s="241"/>
    </row>
    <row r="456" spans="1:2" x14ac:dyDescent="0.3">
      <c r="A456" s="212"/>
      <c r="B456" s="241"/>
    </row>
    <row r="457" spans="1:2" x14ac:dyDescent="0.3">
      <c r="A457" s="212"/>
      <c r="B457" s="241"/>
    </row>
    <row r="458" spans="1:2" x14ac:dyDescent="0.3">
      <c r="A458" s="212"/>
      <c r="B458" s="241"/>
    </row>
    <row r="459" spans="1:2" x14ac:dyDescent="0.3">
      <c r="A459" s="212"/>
      <c r="B459" s="241"/>
    </row>
    <row r="460" spans="1:2" x14ac:dyDescent="0.3">
      <c r="A460" s="212"/>
      <c r="B460" s="241"/>
    </row>
    <row r="461" spans="1:2" x14ac:dyDescent="0.3">
      <c r="A461" s="212"/>
      <c r="B461" s="241"/>
    </row>
    <row r="462" spans="1:2" x14ac:dyDescent="0.3">
      <c r="A462" s="212"/>
      <c r="B462" s="241"/>
    </row>
    <row r="463" spans="1:2" x14ac:dyDescent="0.3">
      <c r="A463" s="212"/>
      <c r="B463" s="241"/>
    </row>
    <row r="464" spans="1:2" x14ac:dyDescent="0.3">
      <c r="A464" s="212"/>
      <c r="B464" s="241"/>
    </row>
    <row r="465" spans="1:2" x14ac:dyDescent="0.3">
      <c r="A465" s="212"/>
      <c r="B465" s="241"/>
    </row>
    <row r="466" spans="1:2" x14ac:dyDescent="0.3">
      <c r="A466" s="212"/>
      <c r="B466" s="241"/>
    </row>
    <row r="467" spans="1:2" x14ac:dyDescent="0.3">
      <c r="A467" s="212"/>
      <c r="B467" s="241"/>
    </row>
    <row r="468" spans="1:2" x14ac:dyDescent="0.3">
      <c r="A468" s="212"/>
      <c r="B468" s="241"/>
    </row>
    <row r="469" spans="1:2" x14ac:dyDescent="0.3">
      <c r="A469" s="212"/>
      <c r="B469" s="241"/>
    </row>
    <row r="470" spans="1:2" x14ac:dyDescent="0.3">
      <c r="A470" s="212"/>
      <c r="B470" s="241"/>
    </row>
    <row r="471" spans="1:2" x14ac:dyDescent="0.3">
      <c r="A471" s="212"/>
      <c r="B471" s="241"/>
    </row>
    <row r="472" spans="1:2" x14ac:dyDescent="0.3">
      <c r="A472" s="212"/>
      <c r="B472" s="241"/>
    </row>
    <row r="473" spans="1:2" x14ac:dyDescent="0.3">
      <c r="A473" s="212"/>
      <c r="B473" s="241"/>
    </row>
    <row r="474" spans="1:2" x14ac:dyDescent="0.3">
      <c r="A474" s="212"/>
      <c r="B474" s="241"/>
    </row>
    <row r="475" spans="1:2" x14ac:dyDescent="0.3">
      <c r="A475" s="212"/>
      <c r="B475" s="241"/>
    </row>
    <row r="476" spans="1:2" x14ac:dyDescent="0.3">
      <c r="A476" s="212"/>
      <c r="B476" s="241"/>
    </row>
    <row r="477" spans="1:2" x14ac:dyDescent="0.3">
      <c r="A477" s="212"/>
      <c r="B477" s="241"/>
    </row>
    <row r="478" spans="1:2" x14ac:dyDescent="0.3">
      <c r="A478" s="212"/>
      <c r="B478" s="241"/>
    </row>
    <row r="479" spans="1:2" x14ac:dyDescent="0.3">
      <c r="A479" s="212"/>
      <c r="B479" s="241"/>
    </row>
    <row r="480" spans="1:2" x14ac:dyDescent="0.3">
      <c r="A480" s="212"/>
      <c r="B480" s="241"/>
    </row>
    <row r="481" spans="1:2" x14ac:dyDescent="0.3">
      <c r="A481" s="212"/>
      <c r="B481" s="241"/>
    </row>
    <row r="482" spans="1:2" x14ac:dyDescent="0.3">
      <c r="A482" s="212"/>
      <c r="B482" s="241"/>
    </row>
    <row r="483" spans="1:2" x14ac:dyDescent="0.3">
      <c r="A483" s="212"/>
      <c r="B483" s="241"/>
    </row>
    <row r="484" spans="1:2" x14ac:dyDescent="0.3">
      <c r="A484" s="212"/>
      <c r="B484" s="241"/>
    </row>
    <row r="485" spans="1:2" x14ac:dyDescent="0.3">
      <c r="A485" s="212"/>
      <c r="B485" s="241"/>
    </row>
    <row r="486" spans="1:2" x14ac:dyDescent="0.3">
      <c r="A486" s="212"/>
      <c r="B486" s="241"/>
    </row>
    <row r="487" spans="1:2" x14ac:dyDescent="0.3">
      <c r="A487" s="212"/>
      <c r="B487" s="241"/>
    </row>
    <row r="488" spans="1:2" x14ac:dyDescent="0.3">
      <c r="A488" s="212"/>
      <c r="B488" s="241"/>
    </row>
    <row r="489" spans="1:2" x14ac:dyDescent="0.3">
      <c r="A489" s="212"/>
      <c r="B489" s="241"/>
    </row>
    <row r="490" spans="1:2" x14ac:dyDescent="0.3">
      <c r="A490" s="212"/>
      <c r="B490" s="241"/>
    </row>
    <row r="491" spans="1:2" x14ac:dyDescent="0.3">
      <c r="A491" s="212"/>
      <c r="B491" s="241"/>
    </row>
    <row r="492" spans="1:2" x14ac:dyDescent="0.3">
      <c r="A492" s="212"/>
      <c r="B492" s="241"/>
    </row>
    <row r="493" spans="1:2" x14ac:dyDescent="0.3">
      <c r="A493" s="212"/>
      <c r="B493" s="241"/>
    </row>
    <row r="494" spans="1:2" x14ac:dyDescent="0.3">
      <c r="A494" s="212"/>
      <c r="B494" s="241"/>
    </row>
    <row r="495" spans="1:2" x14ac:dyDescent="0.3">
      <c r="A495" s="212"/>
      <c r="B495" s="241"/>
    </row>
    <row r="496" spans="1:2" x14ac:dyDescent="0.3">
      <c r="A496" s="212"/>
      <c r="B496" s="241"/>
    </row>
    <row r="497" spans="1:2" x14ac:dyDescent="0.3">
      <c r="A497" s="212"/>
      <c r="B497" s="241"/>
    </row>
    <row r="498" spans="1:2" x14ac:dyDescent="0.3">
      <c r="A498" s="212"/>
      <c r="B498" s="241"/>
    </row>
    <row r="499" spans="1:2" x14ac:dyDescent="0.3">
      <c r="A499" s="212"/>
      <c r="B499" s="241"/>
    </row>
    <row r="500" spans="1:2" x14ac:dyDescent="0.3">
      <c r="A500" s="212"/>
      <c r="B500" s="241"/>
    </row>
    <row r="501" spans="1:2" x14ac:dyDescent="0.3">
      <c r="A501" s="212"/>
      <c r="B501" s="241"/>
    </row>
    <row r="502" spans="1:2" x14ac:dyDescent="0.3">
      <c r="A502" s="212"/>
      <c r="B502" s="241"/>
    </row>
    <row r="503" spans="1:2" x14ac:dyDescent="0.3">
      <c r="A503" s="212"/>
      <c r="B503" s="241"/>
    </row>
    <row r="504" spans="1:2" x14ac:dyDescent="0.3">
      <c r="A504" s="212"/>
      <c r="B504" s="241"/>
    </row>
    <row r="505" spans="1:2" x14ac:dyDescent="0.3">
      <c r="A505" s="212"/>
      <c r="B505" s="241"/>
    </row>
    <row r="506" spans="1:2" x14ac:dyDescent="0.3">
      <c r="A506" s="212"/>
      <c r="B506" s="241"/>
    </row>
    <row r="507" spans="1:2" x14ac:dyDescent="0.3">
      <c r="A507" s="212"/>
      <c r="B507" s="241"/>
    </row>
    <row r="508" spans="1:2" x14ac:dyDescent="0.3">
      <c r="A508" s="212"/>
      <c r="B508" s="241"/>
    </row>
    <row r="509" spans="1:2" x14ac:dyDescent="0.3">
      <c r="A509" s="212"/>
      <c r="B509" s="241"/>
    </row>
    <row r="510" spans="1:2" x14ac:dyDescent="0.3">
      <c r="A510" s="212"/>
      <c r="B510" s="241"/>
    </row>
    <row r="511" spans="1:2" x14ac:dyDescent="0.3">
      <c r="A511" s="212"/>
      <c r="B511" s="241"/>
    </row>
    <row r="512" spans="1:2" x14ac:dyDescent="0.3">
      <c r="A512" s="212"/>
      <c r="B512" s="241"/>
    </row>
    <row r="513" spans="1:2" x14ac:dyDescent="0.3">
      <c r="A513" s="212"/>
      <c r="B513" s="241"/>
    </row>
    <row r="514" spans="1:2" x14ac:dyDescent="0.3">
      <c r="A514" s="212"/>
      <c r="B514" s="241"/>
    </row>
    <row r="515" spans="1:2" x14ac:dyDescent="0.3">
      <c r="A515" s="212"/>
      <c r="B515" s="241"/>
    </row>
    <row r="516" spans="1:2" x14ac:dyDescent="0.3">
      <c r="A516" s="212"/>
      <c r="B516" s="241"/>
    </row>
    <row r="517" spans="1:2" x14ac:dyDescent="0.3">
      <c r="A517" s="212"/>
      <c r="B517" s="241"/>
    </row>
    <row r="518" spans="1:2" x14ac:dyDescent="0.3">
      <c r="A518" s="212"/>
      <c r="B518" s="241"/>
    </row>
    <row r="519" spans="1:2" x14ac:dyDescent="0.3">
      <c r="A519" s="212"/>
      <c r="B519" s="241"/>
    </row>
    <row r="520" spans="1:2" x14ac:dyDescent="0.3">
      <c r="A520" s="212"/>
      <c r="B520" s="241"/>
    </row>
    <row r="521" spans="1:2" x14ac:dyDescent="0.3">
      <c r="A521" s="212"/>
      <c r="B521" s="241"/>
    </row>
    <row r="522" spans="1:2" x14ac:dyDescent="0.3">
      <c r="A522" s="212"/>
      <c r="B522" s="241"/>
    </row>
    <row r="523" spans="1:2" x14ac:dyDescent="0.3">
      <c r="A523" s="212"/>
      <c r="B523" s="241"/>
    </row>
    <row r="524" spans="1:2" x14ac:dyDescent="0.3">
      <c r="A524" s="212"/>
      <c r="B524" s="241"/>
    </row>
    <row r="525" spans="1:2" x14ac:dyDescent="0.3">
      <c r="A525" s="212"/>
      <c r="B525" s="241"/>
    </row>
    <row r="526" spans="1:2" x14ac:dyDescent="0.3">
      <c r="A526" s="212"/>
      <c r="B526" s="241"/>
    </row>
    <row r="527" spans="1:2" x14ac:dyDescent="0.3">
      <c r="A527" s="212"/>
      <c r="B527" s="241"/>
    </row>
    <row r="528" spans="1:2" x14ac:dyDescent="0.3">
      <c r="A528" s="212"/>
      <c r="B528" s="241"/>
    </row>
    <row r="529" spans="1:2" x14ac:dyDescent="0.3">
      <c r="A529" s="212"/>
      <c r="B529" s="241"/>
    </row>
    <row r="530" spans="1:2" x14ac:dyDescent="0.3">
      <c r="A530" s="212"/>
      <c r="B530" s="241"/>
    </row>
    <row r="531" spans="1:2" x14ac:dyDescent="0.3">
      <c r="A531" s="212"/>
      <c r="B531" s="241"/>
    </row>
    <row r="532" spans="1:2" x14ac:dyDescent="0.3">
      <c r="A532" s="212"/>
      <c r="B532" s="241"/>
    </row>
    <row r="533" spans="1:2" x14ac:dyDescent="0.3">
      <c r="A533" s="212"/>
      <c r="B533" s="241"/>
    </row>
    <row r="534" spans="1:2" x14ac:dyDescent="0.3">
      <c r="A534" s="212"/>
      <c r="B534" s="241"/>
    </row>
    <row r="535" spans="1:2" x14ac:dyDescent="0.3">
      <c r="A535" s="212"/>
      <c r="B535" s="241"/>
    </row>
    <row r="536" spans="1:2" x14ac:dyDescent="0.3">
      <c r="A536" s="212"/>
      <c r="B536" s="241"/>
    </row>
    <row r="537" spans="1:2" x14ac:dyDescent="0.3">
      <c r="A537" s="212"/>
      <c r="B537" s="241"/>
    </row>
    <row r="538" spans="1:2" x14ac:dyDescent="0.3">
      <c r="A538" s="212"/>
      <c r="B538" s="241"/>
    </row>
    <row r="539" spans="1:2" x14ac:dyDescent="0.3">
      <c r="A539" s="212"/>
      <c r="B539" s="241"/>
    </row>
    <row r="540" spans="1:2" x14ac:dyDescent="0.3">
      <c r="A540" s="212"/>
      <c r="B540" s="241"/>
    </row>
    <row r="541" spans="1:2" x14ac:dyDescent="0.3">
      <c r="A541" s="212"/>
      <c r="B541" s="241"/>
    </row>
    <row r="542" spans="1:2" x14ac:dyDescent="0.3">
      <c r="A542" s="212"/>
      <c r="B542" s="241"/>
    </row>
    <row r="543" spans="1:2" x14ac:dyDescent="0.3">
      <c r="A543" s="212"/>
      <c r="B543" s="241"/>
    </row>
    <row r="544" spans="1:2" x14ac:dyDescent="0.3">
      <c r="A544" s="212"/>
      <c r="B544" s="241"/>
    </row>
    <row r="545" spans="1:2" x14ac:dyDescent="0.3">
      <c r="A545" s="212"/>
      <c r="B545" s="241"/>
    </row>
    <row r="546" spans="1:2" x14ac:dyDescent="0.3">
      <c r="A546" s="212"/>
      <c r="B546" s="241"/>
    </row>
    <row r="547" spans="1:2" x14ac:dyDescent="0.3">
      <c r="A547" s="212"/>
      <c r="B547" s="241"/>
    </row>
    <row r="548" spans="1:2" x14ac:dyDescent="0.3">
      <c r="A548" s="212"/>
      <c r="B548" s="241"/>
    </row>
    <row r="549" spans="1:2" x14ac:dyDescent="0.3">
      <c r="A549" s="212"/>
      <c r="B549" s="241"/>
    </row>
    <row r="550" spans="1:2" x14ac:dyDescent="0.3">
      <c r="A550" s="212"/>
      <c r="B550" s="241"/>
    </row>
    <row r="551" spans="1:2" x14ac:dyDescent="0.3">
      <c r="A551" s="212"/>
      <c r="B551" s="241"/>
    </row>
    <row r="552" spans="1:2" x14ac:dyDescent="0.3">
      <c r="A552" s="212"/>
      <c r="B552" s="241"/>
    </row>
    <row r="553" spans="1:2" x14ac:dyDescent="0.3">
      <c r="A553" s="212"/>
      <c r="B553" s="241"/>
    </row>
    <row r="554" spans="1:2" x14ac:dyDescent="0.3">
      <c r="A554" s="212"/>
      <c r="B554" s="241"/>
    </row>
    <row r="555" spans="1:2" x14ac:dyDescent="0.3">
      <c r="A555" s="212"/>
      <c r="B555" s="241"/>
    </row>
    <row r="556" spans="1:2" x14ac:dyDescent="0.3">
      <c r="A556" s="212"/>
      <c r="B556" s="241"/>
    </row>
    <row r="557" spans="1:2" x14ac:dyDescent="0.3">
      <c r="A557" s="212"/>
      <c r="B557" s="241"/>
    </row>
    <row r="558" spans="1:2" x14ac:dyDescent="0.3">
      <c r="A558" s="212"/>
      <c r="B558" s="241"/>
    </row>
    <row r="559" spans="1:2" x14ac:dyDescent="0.3">
      <c r="A559" s="212"/>
      <c r="B559" s="241"/>
    </row>
    <row r="560" spans="1:2" x14ac:dyDescent="0.3">
      <c r="A560" s="212"/>
      <c r="B560" s="241"/>
    </row>
    <row r="561" spans="1:2" x14ac:dyDescent="0.3">
      <c r="A561" s="212"/>
      <c r="B561" s="241"/>
    </row>
    <row r="562" spans="1:2" x14ac:dyDescent="0.3">
      <c r="A562" s="212"/>
      <c r="B562" s="241"/>
    </row>
    <row r="563" spans="1:2" x14ac:dyDescent="0.3">
      <c r="A563" s="212"/>
      <c r="B563" s="241"/>
    </row>
    <row r="564" spans="1:2" x14ac:dyDescent="0.3">
      <c r="A564" s="212"/>
      <c r="B564" s="241"/>
    </row>
    <row r="565" spans="1:2" x14ac:dyDescent="0.3">
      <c r="A565" s="212"/>
      <c r="B565" s="241"/>
    </row>
    <row r="566" spans="1:2" x14ac:dyDescent="0.3">
      <c r="A566" s="212"/>
      <c r="B566" s="241"/>
    </row>
    <row r="567" spans="1:2" x14ac:dyDescent="0.3">
      <c r="A567" s="212"/>
      <c r="B567" s="241"/>
    </row>
    <row r="568" spans="1:2" x14ac:dyDescent="0.3">
      <c r="A568" s="212"/>
      <c r="B568" s="241"/>
    </row>
    <row r="569" spans="1:2" x14ac:dyDescent="0.3">
      <c r="A569" s="212"/>
      <c r="B569" s="241"/>
    </row>
    <row r="570" spans="1:2" x14ac:dyDescent="0.3">
      <c r="A570" s="212"/>
      <c r="B570" s="241"/>
    </row>
    <row r="571" spans="1:2" x14ac:dyDescent="0.3">
      <c r="A571" s="212"/>
      <c r="B571" s="241"/>
    </row>
    <row r="572" spans="1:2" x14ac:dyDescent="0.3">
      <c r="A572" s="212"/>
      <c r="B572" s="241"/>
    </row>
    <row r="573" spans="1:2" x14ac:dyDescent="0.3">
      <c r="A573" s="212"/>
      <c r="B573" s="241"/>
    </row>
    <row r="574" spans="1:2" x14ac:dyDescent="0.3">
      <c r="A574" s="212"/>
      <c r="B574" s="241"/>
    </row>
    <row r="575" spans="1:2" x14ac:dyDescent="0.3">
      <c r="A575" s="212"/>
      <c r="B575" s="241"/>
    </row>
    <row r="576" spans="1:2" x14ac:dyDescent="0.3">
      <c r="A576" s="212"/>
      <c r="B576" s="241"/>
    </row>
    <row r="577" spans="1:2" x14ac:dyDescent="0.3">
      <c r="A577" s="212"/>
      <c r="B577" s="241"/>
    </row>
    <row r="578" spans="1:2" x14ac:dyDescent="0.3">
      <c r="A578" s="212"/>
      <c r="B578" s="241"/>
    </row>
    <row r="579" spans="1:2" x14ac:dyDescent="0.3">
      <c r="A579" s="212"/>
      <c r="B579" s="241"/>
    </row>
    <row r="580" spans="1:2" x14ac:dyDescent="0.3">
      <c r="A580" s="212"/>
      <c r="B580" s="241"/>
    </row>
    <row r="581" spans="1:2" x14ac:dyDescent="0.3">
      <c r="A581" s="212"/>
      <c r="B581" s="241"/>
    </row>
    <row r="582" spans="1:2" x14ac:dyDescent="0.3">
      <c r="A582" s="212"/>
      <c r="B582" s="241"/>
    </row>
    <row r="583" spans="1:2" x14ac:dyDescent="0.3">
      <c r="A583" s="212"/>
      <c r="B583" s="241"/>
    </row>
    <row r="584" spans="1:2" x14ac:dyDescent="0.3">
      <c r="A584" s="212"/>
      <c r="B584" s="241"/>
    </row>
    <row r="585" spans="1:2" x14ac:dyDescent="0.3">
      <c r="A585" s="212"/>
      <c r="B585" s="241"/>
    </row>
    <row r="586" spans="1:2" x14ac:dyDescent="0.3">
      <c r="A586" s="212"/>
      <c r="B586" s="241"/>
    </row>
    <row r="587" spans="1:2" x14ac:dyDescent="0.3">
      <c r="A587" s="212"/>
      <c r="B587" s="241"/>
    </row>
    <row r="588" spans="1:2" x14ac:dyDescent="0.3">
      <c r="A588" s="212"/>
      <c r="B588" s="241"/>
    </row>
    <row r="589" spans="1:2" x14ac:dyDescent="0.3">
      <c r="A589" s="212"/>
      <c r="B589" s="241"/>
    </row>
    <row r="590" spans="1:2" x14ac:dyDescent="0.3">
      <c r="A590" s="212"/>
      <c r="B590" s="241"/>
    </row>
    <row r="591" spans="1:2" x14ac:dyDescent="0.3">
      <c r="A591" s="212"/>
      <c r="B591" s="241"/>
    </row>
    <row r="592" spans="1:2" x14ac:dyDescent="0.3">
      <c r="A592" s="212"/>
      <c r="B592" s="241"/>
    </row>
    <row r="593" spans="1:2" x14ac:dyDescent="0.3">
      <c r="A593" s="212"/>
      <c r="B593" s="241"/>
    </row>
    <row r="594" spans="1:2" x14ac:dyDescent="0.3">
      <c r="A594" s="212"/>
      <c r="B594" s="241"/>
    </row>
    <row r="595" spans="1:2" x14ac:dyDescent="0.3">
      <c r="A595" s="212"/>
      <c r="B595" s="241"/>
    </row>
    <row r="596" spans="1:2" x14ac:dyDescent="0.3">
      <c r="A596" s="212"/>
      <c r="B596" s="241"/>
    </row>
    <row r="597" spans="1:2" x14ac:dyDescent="0.3">
      <c r="A597" s="212"/>
      <c r="B597" s="241"/>
    </row>
    <row r="598" spans="1:2" x14ac:dyDescent="0.3">
      <c r="A598" s="212"/>
      <c r="B598" s="241"/>
    </row>
    <row r="599" spans="1:2" x14ac:dyDescent="0.3">
      <c r="A599" s="212"/>
      <c r="B599" s="241"/>
    </row>
    <row r="600" spans="1:2" x14ac:dyDescent="0.3">
      <c r="A600" s="212"/>
      <c r="B600" s="241"/>
    </row>
    <row r="601" spans="1:2" x14ac:dyDescent="0.3">
      <c r="A601" s="212"/>
      <c r="B601" s="241"/>
    </row>
    <row r="602" spans="1:2" x14ac:dyDescent="0.3">
      <c r="A602" s="212"/>
      <c r="B602" s="241"/>
    </row>
    <row r="603" spans="1:2" x14ac:dyDescent="0.3">
      <c r="A603" s="212"/>
      <c r="B603" s="241"/>
    </row>
    <row r="604" spans="1:2" x14ac:dyDescent="0.3">
      <c r="A604" s="212"/>
      <c r="B604" s="241"/>
    </row>
    <row r="605" spans="1:2" x14ac:dyDescent="0.3">
      <c r="A605" s="212"/>
      <c r="B605" s="241"/>
    </row>
    <row r="606" spans="1:2" x14ac:dyDescent="0.3">
      <c r="A606" s="212"/>
      <c r="B606" s="241"/>
    </row>
    <row r="607" spans="1:2" x14ac:dyDescent="0.3">
      <c r="A607" s="212"/>
      <c r="B607" s="241"/>
    </row>
    <row r="608" spans="1:2" x14ac:dyDescent="0.3">
      <c r="A608" s="212"/>
      <c r="B608" s="241"/>
    </row>
    <row r="609" spans="1:2" x14ac:dyDescent="0.3">
      <c r="A609" s="212"/>
      <c r="B609" s="241"/>
    </row>
    <row r="610" spans="1:2" x14ac:dyDescent="0.3">
      <c r="A610" s="212"/>
      <c r="B610" s="241"/>
    </row>
    <row r="611" spans="1:2" x14ac:dyDescent="0.3">
      <c r="A611" s="212"/>
      <c r="B611" s="241"/>
    </row>
    <row r="612" spans="1:2" x14ac:dyDescent="0.3">
      <c r="A612" s="212"/>
      <c r="B612" s="241"/>
    </row>
    <row r="613" spans="1:2" x14ac:dyDescent="0.3">
      <c r="A613" s="212"/>
      <c r="B613" s="241"/>
    </row>
    <row r="614" spans="1:2" x14ac:dyDescent="0.3">
      <c r="A614" s="212"/>
      <c r="B614" s="241"/>
    </row>
    <row r="615" spans="1:2" x14ac:dyDescent="0.3">
      <c r="A615" s="212"/>
      <c r="B615" s="241"/>
    </row>
    <row r="616" spans="1:2" x14ac:dyDescent="0.3">
      <c r="A616" s="212"/>
      <c r="B616" s="241"/>
    </row>
    <row r="617" spans="1:2" x14ac:dyDescent="0.3">
      <c r="A617" s="212"/>
      <c r="B617" s="241"/>
    </row>
    <row r="618" spans="1:2" x14ac:dyDescent="0.3">
      <c r="A618" s="212"/>
      <c r="B618" s="241"/>
    </row>
    <row r="619" spans="1:2" x14ac:dyDescent="0.3">
      <c r="A619" s="212"/>
      <c r="B619" s="241"/>
    </row>
    <row r="620" spans="1:2" x14ac:dyDescent="0.3">
      <c r="A620" s="212"/>
      <c r="B620" s="241"/>
    </row>
    <row r="621" spans="1:2" x14ac:dyDescent="0.3">
      <c r="A621" s="212"/>
      <c r="B621" s="241"/>
    </row>
    <row r="622" spans="1:2" x14ac:dyDescent="0.3">
      <c r="A622" s="212"/>
      <c r="B622" s="241"/>
    </row>
    <row r="623" spans="1:2" x14ac:dyDescent="0.3">
      <c r="A623" s="212"/>
      <c r="B623" s="241"/>
    </row>
    <row r="624" spans="1:2" x14ac:dyDescent="0.3">
      <c r="A624" s="212"/>
      <c r="B624" s="241"/>
    </row>
    <row r="625" spans="1:2" x14ac:dyDescent="0.3">
      <c r="A625" s="212"/>
      <c r="B625" s="241"/>
    </row>
    <row r="626" spans="1:2" x14ac:dyDescent="0.3">
      <c r="A626" s="212"/>
      <c r="B626" s="241"/>
    </row>
    <row r="627" spans="1:2" x14ac:dyDescent="0.3">
      <c r="A627" s="212"/>
      <c r="B627" s="241"/>
    </row>
    <row r="628" spans="1:2" x14ac:dyDescent="0.3">
      <c r="A628" s="212"/>
      <c r="B628" s="241"/>
    </row>
    <row r="629" spans="1:2" x14ac:dyDescent="0.3">
      <c r="A629" s="212"/>
      <c r="B629" s="241"/>
    </row>
    <row r="630" spans="1:2" x14ac:dyDescent="0.3">
      <c r="A630" s="212"/>
      <c r="B630" s="241"/>
    </row>
    <row r="631" spans="1:2" x14ac:dyDescent="0.3">
      <c r="A631" s="212"/>
      <c r="B631" s="241"/>
    </row>
    <row r="632" spans="1:2" x14ac:dyDescent="0.3">
      <c r="A632" s="212"/>
      <c r="B632" s="241"/>
    </row>
    <row r="633" spans="1:2" x14ac:dyDescent="0.3">
      <c r="A633" s="212"/>
      <c r="B633" s="241"/>
    </row>
    <row r="634" spans="1:2" x14ac:dyDescent="0.3">
      <c r="A634" s="212"/>
      <c r="B634" s="241"/>
    </row>
    <row r="635" spans="1:2" x14ac:dyDescent="0.3">
      <c r="A635" s="212"/>
      <c r="B635" s="241"/>
    </row>
    <row r="636" spans="1:2" x14ac:dyDescent="0.3">
      <c r="A636" s="212"/>
      <c r="B636" s="241"/>
    </row>
    <row r="637" spans="1:2" x14ac:dyDescent="0.3">
      <c r="A637" s="212"/>
      <c r="B637" s="241"/>
    </row>
    <row r="638" spans="1:2" x14ac:dyDescent="0.3">
      <c r="A638" s="212"/>
      <c r="B638" s="241"/>
    </row>
    <row r="639" spans="1:2" x14ac:dyDescent="0.3">
      <c r="A639" s="212"/>
      <c r="B639" s="241"/>
    </row>
    <row r="640" spans="1:2" x14ac:dyDescent="0.3">
      <c r="A640" s="212"/>
      <c r="B640" s="241"/>
    </row>
    <row r="641" spans="1:2" x14ac:dyDescent="0.3">
      <c r="A641" s="212"/>
      <c r="B641" s="241"/>
    </row>
    <row r="642" spans="1:2" x14ac:dyDescent="0.3">
      <c r="A642" s="212"/>
      <c r="B642" s="241"/>
    </row>
    <row r="643" spans="1:2" x14ac:dyDescent="0.3">
      <c r="A643" s="212"/>
      <c r="B643" s="241"/>
    </row>
    <row r="644" spans="1:2" x14ac:dyDescent="0.3">
      <c r="A644" s="212"/>
      <c r="B644" s="241"/>
    </row>
    <row r="645" spans="1:2" x14ac:dyDescent="0.3">
      <c r="A645" s="212"/>
      <c r="B645" s="241"/>
    </row>
    <row r="646" spans="1:2" x14ac:dyDescent="0.3">
      <c r="A646" s="212"/>
      <c r="B646" s="241"/>
    </row>
    <row r="647" spans="1:2" x14ac:dyDescent="0.3">
      <c r="A647" s="212"/>
      <c r="B647" s="241"/>
    </row>
    <row r="648" spans="1:2" x14ac:dyDescent="0.3">
      <c r="A648" s="212"/>
      <c r="B648" s="241"/>
    </row>
    <row r="649" spans="1:2" x14ac:dyDescent="0.3">
      <c r="A649" s="212"/>
      <c r="B649" s="241"/>
    </row>
    <row r="650" spans="1:2" x14ac:dyDescent="0.3">
      <c r="A650" s="212"/>
      <c r="B650" s="241"/>
    </row>
    <row r="651" spans="1:2" x14ac:dyDescent="0.3">
      <c r="A651" s="212"/>
      <c r="B651" s="241"/>
    </row>
    <row r="652" spans="1:2" x14ac:dyDescent="0.3">
      <c r="A652" s="212"/>
      <c r="B652" s="241"/>
    </row>
    <row r="653" spans="1:2" x14ac:dyDescent="0.3">
      <c r="A653" s="212"/>
      <c r="B653" s="241"/>
    </row>
    <row r="654" spans="1:2" x14ac:dyDescent="0.3">
      <c r="A654" s="212"/>
      <c r="B654" s="241"/>
    </row>
    <row r="655" spans="1:2" x14ac:dyDescent="0.3">
      <c r="A655" s="212"/>
      <c r="B655" s="241"/>
    </row>
    <row r="656" spans="1:2" x14ac:dyDescent="0.3">
      <c r="A656" s="212"/>
      <c r="B656" s="241"/>
    </row>
    <row r="657" spans="1:2" x14ac:dyDescent="0.3">
      <c r="A657" s="212"/>
      <c r="B657" s="241"/>
    </row>
    <row r="658" spans="1:2" x14ac:dyDescent="0.3">
      <c r="A658" s="212"/>
      <c r="B658" s="241"/>
    </row>
    <row r="659" spans="1:2" x14ac:dyDescent="0.3">
      <c r="A659" s="212"/>
      <c r="B659" s="241"/>
    </row>
    <row r="660" spans="1:2" x14ac:dyDescent="0.3">
      <c r="A660" s="212"/>
      <c r="B660" s="241"/>
    </row>
    <row r="661" spans="1:2" x14ac:dyDescent="0.3">
      <c r="A661" s="212"/>
      <c r="B661" s="241"/>
    </row>
    <row r="662" spans="1:2" x14ac:dyDescent="0.3">
      <c r="A662" s="212"/>
      <c r="B662" s="241"/>
    </row>
    <row r="663" spans="1:2" x14ac:dyDescent="0.3">
      <c r="A663" s="212"/>
      <c r="B663" s="241"/>
    </row>
    <row r="664" spans="1:2" x14ac:dyDescent="0.3">
      <c r="A664" s="212"/>
      <c r="B664" s="241"/>
    </row>
    <row r="665" spans="1:2" x14ac:dyDescent="0.3">
      <c r="A665" s="212"/>
      <c r="B665" s="241"/>
    </row>
    <row r="666" spans="1:2" x14ac:dyDescent="0.3">
      <c r="A666" s="212"/>
      <c r="B666" s="241"/>
    </row>
    <row r="667" spans="1:2" x14ac:dyDescent="0.3">
      <c r="A667" s="212"/>
      <c r="B667" s="241"/>
    </row>
    <row r="668" spans="1:2" x14ac:dyDescent="0.3">
      <c r="A668" s="212"/>
      <c r="B668" s="241"/>
    </row>
    <row r="669" spans="1:2" x14ac:dyDescent="0.3">
      <c r="A669" s="212"/>
      <c r="B669" s="241"/>
    </row>
    <row r="670" spans="1:2" x14ac:dyDescent="0.3">
      <c r="A670" s="212"/>
      <c r="B670" s="241"/>
    </row>
    <row r="671" spans="1:2" x14ac:dyDescent="0.3">
      <c r="A671" s="212"/>
      <c r="B671" s="241"/>
    </row>
    <row r="672" spans="1:2" x14ac:dyDescent="0.3">
      <c r="A672" s="212"/>
      <c r="B672" s="241"/>
    </row>
    <row r="673" spans="1:2" x14ac:dyDescent="0.3">
      <c r="A673" s="212"/>
      <c r="B673" s="241"/>
    </row>
    <row r="674" spans="1:2" x14ac:dyDescent="0.3">
      <c r="A674" s="212"/>
      <c r="B674" s="241"/>
    </row>
    <row r="675" spans="1:2" x14ac:dyDescent="0.3">
      <c r="A675" s="212"/>
      <c r="B675" s="241"/>
    </row>
    <row r="676" spans="1:2" x14ac:dyDescent="0.3">
      <c r="A676" s="212"/>
      <c r="B676" s="241"/>
    </row>
    <row r="677" spans="1:2" x14ac:dyDescent="0.3">
      <c r="A677" s="212"/>
      <c r="B677" s="241"/>
    </row>
    <row r="678" spans="1:2" x14ac:dyDescent="0.3">
      <c r="A678" s="212"/>
      <c r="B678" s="241"/>
    </row>
    <row r="679" spans="1:2" x14ac:dyDescent="0.3">
      <c r="A679" s="212"/>
      <c r="B679" s="241"/>
    </row>
    <row r="680" spans="1:2" x14ac:dyDescent="0.3">
      <c r="A680" s="212"/>
      <c r="B680" s="241"/>
    </row>
    <row r="681" spans="1:2" x14ac:dyDescent="0.3">
      <c r="A681" s="212"/>
      <c r="B681" s="241"/>
    </row>
    <row r="682" spans="1:2" x14ac:dyDescent="0.3">
      <c r="A682" s="212"/>
      <c r="B682" s="241"/>
    </row>
    <row r="683" spans="1:2" x14ac:dyDescent="0.3">
      <c r="A683" s="212"/>
      <c r="B683" s="241"/>
    </row>
    <row r="684" spans="1:2" x14ac:dyDescent="0.3">
      <c r="A684" s="212"/>
      <c r="B684" s="241"/>
    </row>
    <row r="685" spans="1:2" x14ac:dyDescent="0.3">
      <c r="A685" s="212"/>
      <c r="B685" s="241"/>
    </row>
    <row r="686" spans="1:2" x14ac:dyDescent="0.3">
      <c r="A686" s="212"/>
      <c r="B686" s="241"/>
    </row>
    <row r="687" spans="1:2" x14ac:dyDescent="0.3">
      <c r="A687" s="212"/>
      <c r="B687" s="241"/>
    </row>
    <row r="688" spans="1:2" x14ac:dyDescent="0.3">
      <c r="A688" s="212"/>
      <c r="B688" s="241"/>
    </row>
    <row r="689" spans="1:2" x14ac:dyDescent="0.3">
      <c r="A689" s="212"/>
      <c r="B689" s="241"/>
    </row>
    <row r="690" spans="1:2" x14ac:dyDescent="0.3">
      <c r="A690" s="212"/>
      <c r="B690" s="241"/>
    </row>
    <row r="691" spans="1:2" x14ac:dyDescent="0.3">
      <c r="A691" s="212"/>
      <c r="B691" s="241"/>
    </row>
    <row r="692" spans="1:2" x14ac:dyDescent="0.3">
      <c r="A692" s="212"/>
      <c r="B692" s="241"/>
    </row>
    <row r="693" spans="1:2" x14ac:dyDescent="0.3">
      <c r="A693" s="212"/>
      <c r="B693" s="241"/>
    </row>
    <row r="694" spans="1:2" x14ac:dyDescent="0.3">
      <c r="A694" s="212"/>
      <c r="B694" s="241"/>
    </row>
    <row r="695" spans="1:2" x14ac:dyDescent="0.3">
      <c r="A695" s="212"/>
      <c r="B695" s="241"/>
    </row>
    <row r="696" spans="1:2" x14ac:dyDescent="0.3">
      <c r="A696" s="212"/>
      <c r="B696" s="241"/>
    </row>
    <row r="697" spans="1:2" x14ac:dyDescent="0.3">
      <c r="A697" s="212"/>
      <c r="B697" s="241"/>
    </row>
    <row r="698" spans="1:2" x14ac:dyDescent="0.3">
      <c r="A698" s="212"/>
      <c r="B698" s="241"/>
    </row>
    <row r="699" spans="1:2" x14ac:dyDescent="0.3">
      <c r="A699" s="212"/>
      <c r="B699" s="241"/>
    </row>
    <row r="700" spans="1:2" x14ac:dyDescent="0.3">
      <c r="A700" s="212"/>
      <c r="B700" s="241"/>
    </row>
    <row r="701" spans="1:2" x14ac:dyDescent="0.3">
      <c r="A701" s="212"/>
      <c r="B701" s="241"/>
    </row>
    <row r="702" spans="1:2" x14ac:dyDescent="0.3">
      <c r="A702" s="212"/>
      <c r="B702" s="241"/>
    </row>
    <row r="703" spans="1:2" x14ac:dyDescent="0.3">
      <c r="A703" s="212"/>
      <c r="B703" s="241"/>
    </row>
    <row r="704" spans="1:2" x14ac:dyDescent="0.3">
      <c r="A704" s="212"/>
      <c r="B704" s="241"/>
    </row>
    <row r="705" spans="1:2" x14ac:dyDescent="0.3">
      <c r="A705" s="212"/>
      <c r="B705" s="241"/>
    </row>
    <row r="706" spans="1:2" x14ac:dyDescent="0.3">
      <c r="A706" s="212"/>
      <c r="B706" s="241"/>
    </row>
    <row r="707" spans="1:2" x14ac:dyDescent="0.3">
      <c r="A707" s="212"/>
      <c r="B707" s="241"/>
    </row>
    <row r="708" spans="1:2" x14ac:dyDescent="0.3">
      <c r="A708" s="212"/>
      <c r="B708" s="241"/>
    </row>
    <row r="709" spans="1:2" x14ac:dyDescent="0.3">
      <c r="A709" s="212"/>
      <c r="B709" s="241"/>
    </row>
    <row r="710" spans="1:2" x14ac:dyDescent="0.3">
      <c r="A710" s="212"/>
      <c r="B710" s="241"/>
    </row>
    <row r="711" spans="1:2" x14ac:dyDescent="0.3">
      <c r="A711" s="212"/>
      <c r="B711" s="241"/>
    </row>
    <row r="712" spans="1:2" x14ac:dyDescent="0.3">
      <c r="A712" s="212"/>
      <c r="B712" s="241"/>
    </row>
    <row r="713" spans="1:2" x14ac:dyDescent="0.3">
      <c r="A713" s="212"/>
      <c r="B713" s="241"/>
    </row>
    <row r="714" spans="1:2" x14ac:dyDescent="0.3">
      <c r="A714" s="212"/>
      <c r="B714" s="241"/>
    </row>
    <row r="715" spans="1:2" x14ac:dyDescent="0.3">
      <c r="A715" s="212"/>
      <c r="B715" s="241"/>
    </row>
    <row r="716" spans="1:2" x14ac:dyDescent="0.3">
      <c r="A716" s="212"/>
      <c r="B716" s="241"/>
    </row>
    <row r="717" spans="1:2" x14ac:dyDescent="0.3">
      <c r="A717" s="212"/>
      <c r="B717" s="241"/>
    </row>
    <row r="718" spans="1:2" x14ac:dyDescent="0.3">
      <c r="A718" s="212"/>
      <c r="B718" s="241"/>
    </row>
    <row r="719" spans="1:2" x14ac:dyDescent="0.3">
      <c r="A719" s="212"/>
      <c r="B719" s="241"/>
    </row>
    <row r="720" spans="1:2" x14ac:dyDescent="0.3">
      <c r="A720" s="212"/>
      <c r="B720" s="241"/>
    </row>
    <row r="721" spans="1:2" x14ac:dyDescent="0.3">
      <c r="A721" s="212"/>
      <c r="B721" s="241"/>
    </row>
    <row r="722" spans="1:2" x14ac:dyDescent="0.3">
      <c r="A722" s="212"/>
      <c r="B722" s="241"/>
    </row>
    <row r="723" spans="1:2" x14ac:dyDescent="0.3">
      <c r="A723" s="212"/>
      <c r="B723" s="241"/>
    </row>
    <row r="724" spans="1:2" x14ac:dyDescent="0.3">
      <c r="A724" s="212"/>
      <c r="B724" s="241"/>
    </row>
    <row r="725" spans="1:2" x14ac:dyDescent="0.3">
      <c r="A725" s="212"/>
      <c r="B725" s="241"/>
    </row>
    <row r="726" spans="1:2" x14ac:dyDescent="0.3">
      <c r="A726" s="212"/>
      <c r="B726" s="241"/>
    </row>
    <row r="727" spans="1:2" x14ac:dyDescent="0.3">
      <c r="A727" s="212"/>
      <c r="B727" s="241"/>
    </row>
    <row r="728" spans="1:2" x14ac:dyDescent="0.3">
      <c r="A728" s="212"/>
      <c r="B728" s="241"/>
    </row>
    <row r="729" spans="1:2" x14ac:dyDescent="0.3">
      <c r="A729" s="212"/>
      <c r="B729" s="241"/>
    </row>
    <row r="730" spans="1:2" x14ac:dyDescent="0.3">
      <c r="A730" s="212"/>
      <c r="B730" s="241"/>
    </row>
    <row r="731" spans="1:2" x14ac:dyDescent="0.3">
      <c r="A731" s="212"/>
      <c r="B731" s="241"/>
    </row>
    <row r="732" spans="1:2" x14ac:dyDescent="0.3">
      <c r="A732" s="212"/>
      <c r="B732" s="241"/>
    </row>
    <row r="733" spans="1:2" x14ac:dyDescent="0.3">
      <c r="A733" s="212"/>
      <c r="B733" s="241"/>
    </row>
    <row r="734" spans="1:2" x14ac:dyDescent="0.3">
      <c r="A734" s="212"/>
      <c r="B734" s="241"/>
    </row>
    <row r="735" spans="1:2" x14ac:dyDescent="0.3">
      <c r="A735" s="212"/>
      <c r="B735" s="241"/>
    </row>
    <row r="736" spans="1:2" x14ac:dyDescent="0.3">
      <c r="A736" s="212"/>
      <c r="B736" s="241"/>
    </row>
    <row r="737" spans="1:2" x14ac:dyDescent="0.3">
      <c r="A737" s="212"/>
      <c r="B737" s="241"/>
    </row>
    <row r="738" spans="1:2" x14ac:dyDescent="0.3">
      <c r="A738" s="212"/>
      <c r="B738" s="241"/>
    </row>
    <row r="739" spans="1:2" x14ac:dyDescent="0.3">
      <c r="A739" s="212"/>
      <c r="B739" s="241"/>
    </row>
    <row r="740" spans="1:2" x14ac:dyDescent="0.3">
      <c r="A740" s="212"/>
      <c r="B740" s="241"/>
    </row>
    <row r="741" spans="1:2" x14ac:dyDescent="0.3">
      <c r="A741" s="212"/>
      <c r="B741" s="241"/>
    </row>
    <row r="742" spans="1:2" x14ac:dyDescent="0.3">
      <c r="A742" s="212"/>
      <c r="B742" s="241"/>
    </row>
    <row r="743" spans="1:2" x14ac:dyDescent="0.3">
      <c r="A743" s="212"/>
      <c r="B743" s="241"/>
    </row>
    <row r="744" spans="1:2" x14ac:dyDescent="0.3">
      <c r="A744" s="212"/>
      <c r="B744" s="241"/>
    </row>
    <row r="745" spans="1:2" x14ac:dyDescent="0.3">
      <c r="A745" s="212"/>
      <c r="B745" s="241"/>
    </row>
    <row r="746" spans="1:2" x14ac:dyDescent="0.3">
      <c r="A746" s="212"/>
      <c r="B746" s="241"/>
    </row>
    <row r="747" spans="1:2" x14ac:dyDescent="0.3">
      <c r="A747" s="212"/>
      <c r="B747" s="241"/>
    </row>
    <row r="748" spans="1:2" x14ac:dyDescent="0.3">
      <c r="A748" s="212"/>
      <c r="B748" s="241"/>
    </row>
    <row r="749" spans="1:2" x14ac:dyDescent="0.3">
      <c r="A749" s="212"/>
      <c r="B749" s="241"/>
    </row>
    <row r="750" spans="1:2" x14ac:dyDescent="0.3">
      <c r="A750" s="212"/>
      <c r="B750" s="241"/>
    </row>
    <row r="751" spans="1:2" x14ac:dyDescent="0.3">
      <c r="A751" s="212"/>
      <c r="B751" s="241"/>
    </row>
    <row r="752" spans="1:2" x14ac:dyDescent="0.3">
      <c r="A752" s="212"/>
      <c r="B752" s="241"/>
    </row>
    <row r="753" spans="1:2" x14ac:dyDescent="0.3">
      <c r="A753" s="212"/>
      <c r="B753" s="241"/>
    </row>
    <row r="754" spans="1:2" x14ac:dyDescent="0.3">
      <c r="A754" s="212"/>
      <c r="B754" s="241"/>
    </row>
    <row r="755" spans="1:2" x14ac:dyDescent="0.3">
      <c r="A755" s="212"/>
      <c r="B755" s="241"/>
    </row>
    <row r="756" spans="1:2" x14ac:dyDescent="0.3">
      <c r="A756" s="212"/>
      <c r="B756" s="241"/>
    </row>
    <row r="757" spans="1:2" x14ac:dyDescent="0.3">
      <c r="A757" s="212"/>
      <c r="B757" s="241"/>
    </row>
    <row r="758" spans="1:2" x14ac:dyDescent="0.3">
      <c r="A758" s="212"/>
      <c r="B758" s="241"/>
    </row>
    <row r="759" spans="1:2" x14ac:dyDescent="0.3">
      <c r="A759" s="212"/>
      <c r="B759" s="241"/>
    </row>
    <row r="760" spans="1:2" x14ac:dyDescent="0.3">
      <c r="A760" s="212"/>
      <c r="B760" s="241"/>
    </row>
    <row r="761" spans="1:2" x14ac:dyDescent="0.3">
      <c r="A761" s="212"/>
      <c r="B761" s="241"/>
    </row>
    <row r="762" spans="1:2" x14ac:dyDescent="0.3">
      <c r="A762" s="212"/>
      <c r="B762" s="241"/>
    </row>
    <row r="763" spans="1:2" x14ac:dyDescent="0.3">
      <c r="A763" s="212"/>
      <c r="B763" s="241"/>
    </row>
    <row r="764" spans="1:2" x14ac:dyDescent="0.3">
      <c r="A764" s="212"/>
      <c r="B764" s="241"/>
    </row>
    <row r="765" spans="1:2" x14ac:dyDescent="0.3">
      <c r="A765" s="212"/>
      <c r="B765" s="241"/>
    </row>
    <row r="766" spans="1:2" x14ac:dyDescent="0.3">
      <c r="A766" s="212"/>
      <c r="B766" s="241"/>
    </row>
    <row r="767" spans="1:2" x14ac:dyDescent="0.3">
      <c r="A767" s="212"/>
      <c r="B767" s="241"/>
    </row>
    <row r="768" spans="1:2" x14ac:dyDescent="0.3">
      <c r="A768" s="212"/>
      <c r="B768" s="241"/>
    </row>
    <row r="769" spans="1:2" x14ac:dyDescent="0.3">
      <c r="A769" s="212"/>
      <c r="B769" s="241"/>
    </row>
    <row r="770" spans="1:2" x14ac:dyDescent="0.3">
      <c r="A770" s="212"/>
      <c r="B770" s="241"/>
    </row>
    <row r="771" spans="1:2" x14ac:dyDescent="0.3">
      <c r="A771" s="212"/>
      <c r="B771" s="241"/>
    </row>
    <row r="772" spans="1:2" x14ac:dyDescent="0.3">
      <c r="A772" s="212"/>
      <c r="B772" s="241"/>
    </row>
    <row r="773" spans="1:2" x14ac:dyDescent="0.3">
      <c r="A773" s="212"/>
      <c r="B773" s="241"/>
    </row>
    <row r="774" spans="1:2" x14ac:dyDescent="0.3">
      <c r="A774" s="212"/>
      <c r="B774" s="241"/>
    </row>
    <row r="775" spans="1:2" x14ac:dyDescent="0.3">
      <c r="A775" s="212"/>
      <c r="B775" s="241"/>
    </row>
    <row r="776" spans="1:2" x14ac:dyDescent="0.3">
      <c r="A776" s="212"/>
      <c r="B776" s="241"/>
    </row>
    <row r="777" spans="1:2" x14ac:dyDescent="0.3">
      <c r="A777" s="212"/>
      <c r="B777" s="241"/>
    </row>
    <row r="778" spans="1:2" x14ac:dyDescent="0.3">
      <c r="A778" s="212"/>
      <c r="B778" s="241"/>
    </row>
    <row r="779" spans="1:2" x14ac:dyDescent="0.3">
      <c r="A779" s="212"/>
      <c r="B779" s="241"/>
    </row>
    <row r="780" spans="1:2" x14ac:dyDescent="0.3">
      <c r="A780" s="212"/>
      <c r="B780" s="241"/>
    </row>
    <row r="781" spans="1:2" x14ac:dyDescent="0.3">
      <c r="A781" s="212"/>
      <c r="B781" s="241"/>
    </row>
    <row r="782" spans="1:2" x14ac:dyDescent="0.3">
      <c r="A782" s="212"/>
      <c r="B782" s="241"/>
    </row>
    <row r="783" spans="1:2" x14ac:dyDescent="0.3">
      <c r="A783" s="212"/>
      <c r="B783" s="241"/>
    </row>
    <row r="784" spans="1:2" x14ac:dyDescent="0.3">
      <c r="A784" s="212"/>
      <c r="B784" s="241"/>
    </row>
    <row r="785" spans="1:2" x14ac:dyDescent="0.3">
      <c r="A785" s="212"/>
      <c r="B785" s="241"/>
    </row>
    <row r="786" spans="1:2" x14ac:dyDescent="0.3">
      <c r="A786" s="212"/>
      <c r="B786" s="241"/>
    </row>
    <row r="787" spans="1:2" x14ac:dyDescent="0.3">
      <c r="A787" s="212"/>
      <c r="B787" s="241"/>
    </row>
    <row r="788" spans="1:2" x14ac:dyDescent="0.3">
      <c r="A788" s="212"/>
      <c r="B788" s="241"/>
    </row>
    <row r="789" spans="1:2" x14ac:dyDescent="0.3">
      <c r="A789" s="212"/>
      <c r="B789" s="241"/>
    </row>
    <row r="790" spans="1:2" x14ac:dyDescent="0.3">
      <c r="A790" s="212"/>
      <c r="B790" s="241"/>
    </row>
    <row r="791" spans="1:2" x14ac:dyDescent="0.3">
      <c r="A791" s="212"/>
      <c r="B791" s="241"/>
    </row>
    <row r="792" spans="1:2" x14ac:dyDescent="0.3">
      <c r="A792" s="212"/>
      <c r="B792" s="241"/>
    </row>
    <row r="793" spans="1:2" x14ac:dyDescent="0.3">
      <c r="A793" s="212"/>
      <c r="B793" s="241"/>
    </row>
    <row r="794" spans="1:2" x14ac:dyDescent="0.3">
      <c r="A794" s="212"/>
      <c r="B794" s="241"/>
    </row>
    <row r="795" spans="1:2" x14ac:dyDescent="0.3">
      <c r="A795" s="212"/>
      <c r="B795" s="241"/>
    </row>
    <row r="796" spans="1:2" x14ac:dyDescent="0.3">
      <c r="A796" s="212"/>
      <c r="B796" s="241"/>
    </row>
    <row r="797" spans="1:2" x14ac:dyDescent="0.3">
      <c r="A797" s="212"/>
      <c r="B797" s="241"/>
    </row>
    <row r="798" spans="1:2" x14ac:dyDescent="0.3">
      <c r="A798" s="212"/>
      <c r="B798" s="241"/>
    </row>
    <row r="799" spans="1:2" x14ac:dyDescent="0.3">
      <c r="A799" s="212"/>
      <c r="B799" s="241"/>
    </row>
    <row r="800" spans="1:2" x14ac:dyDescent="0.3">
      <c r="A800" s="212"/>
      <c r="B800" s="241"/>
    </row>
    <row r="801" spans="1:2" x14ac:dyDescent="0.3">
      <c r="A801" s="212"/>
      <c r="B801" s="241"/>
    </row>
    <row r="802" spans="1:2" x14ac:dyDescent="0.3">
      <c r="A802" s="212"/>
      <c r="B802" s="241"/>
    </row>
    <row r="803" spans="1:2" x14ac:dyDescent="0.3">
      <c r="A803" s="212"/>
      <c r="B803" s="241"/>
    </row>
    <row r="804" spans="1:2" x14ac:dyDescent="0.3">
      <c r="A804" s="212"/>
      <c r="B804" s="241"/>
    </row>
    <row r="805" spans="1:2" x14ac:dyDescent="0.3">
      <c r="A805" s="212"/>
      <c r="B805" s="241"/>
    </row>
    <row r="806" spans="1:2" x14ac:dyDescent="0.3">
      <c r="A806" s="212"/>
      <c r="B806" s="241"/>
    </row>
    <row r="807" spans="1:2" x14ac:dyDescent="0.3">
      <c r="A807" s="212"/>
      <c r="B807" s="241"/>
    </row>
    <row r="808" spans="1:2" x14ac:dyDescent="0.3">
      <c r="A808" s="212"/>
      <c r="B808" s="241"/>
    </row>
    <row r="809" spans="1:2" x14ac:dyDescent="0.3">
      <c r="A809" s="212"/>
      <c r="B809" s="241"/>
    </row>
    <row r="810" spans="1:2" x14ac:dyDescent="0.3">
      <c r="A810" s="212"/>
      <c r="B810" s="241"/>
    </row>
    <row r="811" spans="1:2" x14ac:dyDescent="0.3">
      <c r="A811" s="212"/>
      <c r="B811" s="241"/>
    </row>
    <row r="812" spans="1:2" x14ac:dyDescent="0.3">
      <c r="A812" s="212"/>
      <c r="B812" s="241"/>
    </row>
    <row r="813" spans="1:2" x14ac:dyDescent="0.3">
      <c r="A813" s="212"/>
      <c r="B813" s="241"/>
    </row>
    <row r="814" spans="1:2" x14ac:dyDescent="0.3">
      <c r="A814" s="212"/>
      <c r="B814" s="241"/>
    </row>
    <row r="815" spans="1:2" x14ac:dyDescent="0.3">
      <c r="A815" s="212"/>
      <c r="B815" s="241"/>
    </row>
    <row r="816" spans="1:2" x14ac:dyDescent="0.3">
      <c r="A816" s="212"/>
      <c r="B816" s="241"/>
    </row>
    <row r="817" spans="1:2" x14ac:dyDescent="0.3">
      <c r="A817" s="212"/>
      <c r="B817" s="241"/>
    </row>
    <row r="818" spans="1:2" x14ac:dyDescent="0.3">
      <c r="A818" s="212"/>
      <c r="B818" s="241"/>
    </row>
    <row r="819" spans="1:2" x14ac:dyDescent="0.3">
      <c r="A819" s="212"/>
      <c r="B819" s="241"/>
    </row>
    <row r="820" spans="1:2" x14ac:dyDescent="0.3">
      <c r="A820" s="212"/>
      <c r="B820" s="241"/>
    </row>
    <row r="821" spans="1:2" x14ac:dyDescent="0.3">
      <c r="A821" s="212"/>
      <c r="B821" s="241"/>
    </row>
    <row r="822" spans="1:2" x14ac:dyDescent="0.3">
      <c r="A822" s="212"/>
      <c r="B822" s="241"/>
    </row>
    <row r="823" spans="1:2" x14ac:dyDescent="0.3">
      <c r="A823" s="212"/>
      <c r="B823" s="241"/>
    </row>
    <row r="824" spans="1:2" x14ac:dyDescent="0.3">
      <c r="A824" s="212"/>
      <c r="B824" s="241"/>
    </row>
    <row r="825" spans="1:2" x14ac:dyDescent="0.3">
      <c r="A825" s="212"/>
      <c r="B825" s="241"/>
    </row>
    <row r="826" spans="1:2" x14ac:dyDescent="0.3">
      <c r="A826" s="212"/>
      <c r="B826" s="241"/>
    </row>
    <row r="827" spans="1:2" x14ac:dyDescent="0.3">
      <c r="A827" s="212"/>
      <c r="B827" s="241"/>
    </row>
    <row r="828" spans="1:2" x14ac:dyDescent="0.3">
      <c r="A828" s="212"/>
      <c r="B828" s="241"/>
    </row>
    <row r="829" spans="1:2" x14ac:dyDescent="0.3">
      <c r="A829" s="212"/>
      <c r="B829" s="241"/>
    </row>
    <row r="830" spans="1:2" x14ac:dyDescent="0.3">
      <c r="A830" s="212"/>
      <c r="B830" s="241"/>
    </row>
    <row r="831" spans="1:2" x14ac:dyDescent="0.3">
      <c r="A831" s="212"/>
      <c r="B831" s="241"/>
    </row>
    <row r="832" spans="1:2" x14ac:dyDescent="0.3">
      <c r="A832" s="212"/>
      <c r="B832" s="241"/>
    </row>
    <row r="833" spans="1:2" x14ac:dyDescent="0.3">
      <c r="A833" s="212"/>
      <c r="B833" s="241"/>
    </row>
    <row r="834" spans="1:2" x14ac:dyDescent="0.3">
      <c r="A834" s="212"/>
      <c r="B834" s="241"/>
    </row>
    <row r="835" spans="1:2" x14ac:dyDescent="0.3">
      <c r="A835" s="212"/>
      <c r="B835" s="241"/>
    </row>
    <row r="836" spans="1:2" x14ac:dyDescent="0.3">
      <c r="A836" s="212"/>
      <c r="B836" s="241"/>
    </row>
    <row r="837" spans="1:2" x14ac:dyDescent="0.3">
      <c r="A837" s="212"/>
      <c r="B837" s="241"/>
    </row>
    <row r="838" spans="1:2" x14ac:dyDescent="0.3">
      <c r="A838" s="212"/>
      <c r="B838" s="241"/>
    </row>
    <row r="839" spans="1:2" x14ac:dyDescent="0.3">
      <c r="A839" s="212"/>
      <c r="B839" s="241"/>
    </row>
    <row r="840" spans="1:2" x14ac:dyDescent="0.3">
      <c r="A840" s="212"/>
      <c r="B840" s="241"/>
    </row>
    <row r="841" spans="1:2" x14ac:dyDescent="0.3">
      <c r="A841" s="212"/>
      <c r="B841" s="241"/>
    </row>
    <row r="842" spans="1:2" x14ac:dyDescent="0.3">
      <c r="A842" s="212"/>
      <c r="B842" s="241"/>
    </row>
    <row r="843" spans="1:2" x14ac:dyDescent="0.3">
      <c r="A843" s="212"/>
      <c r="B843" s="241"/>
    </row>
    <row r="844" spans="1:2" x14ac:dyDescent="0.3">
      <c r="A844" s="212"/>
      <c r="B844" s="241"/>
    </row>
    <row r="845" spans="1:2" x14ac:dyDescent="0.3">
      <c r="A845" s="212"/>
      <c r="B845" s="241"/>
    </row>
    <row r="846" spans="1:2" x14ac:dyDescent="0.3">
      <c r="A846" s="212"/>
      <c r="B846" s="241"/>
    </row>
    <row r="847" spans="1:2" x14ac:dyDescent="0.3">
      <c r="A847" s="212"/>
      <c r="B847" s="241"/>
    </row>
    <row r="848" spans="1:2" x14ac:dyDescent="0.3">
      <c r="A848" s="212"/>
      <c r="B848" s="241"/>
    </row>
    <row r="849" spans="1:2" x14ac:dyDescent="0.3">
      <c r="A849" s="212"/>
      <c r="B849" s="241"/>
    </row>
    <row r="850" spans="1:2" x14ac:dyDescent="0.3">
      <c r="A850" s="212"/>
      <c r="B850" s="241"/>
    </row>
    <row r="851" spans="1:2" x14ac:dyDescent="0.3">
      <c r="A851" s="212"/>
      <c r="B851" s="241"/>
    </row>
    <row r="852" spans="1:2" x14ac:dyDescent="0.3">
      <c r="A852" s="212"/>
      <c r="B852" s="241"/>
    </row>
    <row r="853" spans="1:2" x14ac:dyDescent="0.3">
      <c r="A853" s="212"/>
      <c r="B853" s="241"/>
    </row>
    <row r="854" spans="1:2" x14ac:dyDescent="0.3">
      <c r="A854" s="212"/>
      <c r="B854" s="241"/>
    </row>
    <row r="855" spans="1:2" x14ac:dyDescent="0.3">
      <c r="A855" s="212"/>
      <c r="B855" s="241"/>
    </row>
    <row r="856" spans="1:2" x14ac:dyDescent="0.3">
      <c r="A856" s="212"/>
      <c r="B856" s="241"/>
    </row>
    <row r="857" spans="1:2" x14ac:dyDescent="0.3">
      <c r="A857" s="212"/>
      <c r="B857" s="241"/>
    </row>
    <row r="858" spans="1:2" x14ac:dyDescent="0.3">
      <c r="A858" s="212"/>
      <c r="B858" s="241"/>
    </row>
    <row r="859" spans="1:2" x14ac:dyDescent="0.3">
      <c r="A859" s="212"/>
      <c r="B859" s="241"/>
    </row>
    <row r="860" spans="1:2" x14ac:dyDescent="0.3">
      <c r="A860" s="212"/>
      <c r="B860" s="241"/>
    </row>
    <row r="861" spans="1:2" x14ac:dyDescent="0.3">
      <c r="A861" s="212"/>
      <c r="B861" s="241"/>
    </row>
    <row r="862" spans="1:2" x14ac:dyDescent="0.3">
      <c r="A862" s="212"/>
      <c r="B862" s="241"/>
    </row>
    <row r="863" spans="1:2" x14ac:dyDescent="0.3">
      <c r="A863" s="212"/>
      <c r="B863" s="241"/>
    </row>
    <row r="864" spans="1:2" x14ac:dyDescent="0.3">
      <c r="A864" s="212"/>
      <c r="B864" s="241"/>
    </row>
    <row r="865" spans="1:2" x14ac:dyDescent="0.3">
      <c r="A865" s="212"/>
      <c r="B865" s="241"/>
    </row>
    <row r="866" spans="1:2" x14ac:dyDescent="0.3">
      <c r="A866" s="212"/>
      <c r="B866" s="241"/>
    </row>
    <row r="867" spans="1:2" x14ac:dyDescent="0.3">
      <c r="A867" s="212"/>
      <c r="B867" s="241"/>
    </row>
    <row r="868" spans="1:2" x14ac:dyDescent="0.3">
      <c r="A868" s="212"/>
      <c r="B868" s="241"/>
    </row>
    <row r="869" spans="1:2" x14ac:dyDescent="0.3">
      <c r="A869" s="212"/>
      <c r="B869" s="241"/>
    </row>
    <row r="870" spans="1:2" x14ac:dyDescent="0.3">
      <c r="A870" s="212"/>
      <c r="B870" s="241"/>
    </row>
    <row r="871" spans="1:2" x14ac:dyDescent="0.3">
      <c r="A871" s="212"/>
      <c r="B871" s="241"/>
    </row>
    <row r="872" spans="1:2" x14ac:dyDescent="0.3">
      <c r="A872" s="212"/>
      <c r="B872" s="241"/>
    </row>
    <row r="873" spans="1:2" x14ac:dyDescent="0.3">
      <c r="A873" s="212"/>
      <c r="B873" s="241"/>
    </row>
    <row r="874" spans="1:2" x14ac:dyDescent="0.3">
      <c r="A874" s="212"/>
      <c r="B874" s="241"/>
    </row>
    <row r="875" spans="1:2" x14ac:dyDescent="0.3">
      <c r="A875" s="212"/>
      <c r="B875" s="241"/>
    </row>
    <row r="876" spans="1:2" x14ac:dyDescent="0.3">
      <c r="A876" s="212"/>
      <c r="B876" s="241"/>
    </row>
    <row r="877" spans="1:2" x14ac:dyDescent="0.3">
      <c r="A877" s="212"/>
      <c r="B877" s="241"/>
    </row>
    <row r="878" spans="1:2" x14ac:dyDescent="0.3">
      <c r="A878" s="212"/>
      <c r="B878" s="241"/>
    </row>
    <row r="879" spans="1:2" x14ac:dyDescent="0.3">
      <c r="A879" s="212"/>
      <c r="B879" s="241"/>
    </row>
    <row r="880" spans="1:2" x14ac:dyDescent="0.3">
      <c r="A880" s="212"/>
      <c r="B880" s="241"/>
    </row>
    <row r="881" spans="1:2" x14ac:dyDescent="0.3">
      <c r="A881" s="212"/>
      <c r="B881" s="241"/>
    </row>
    <row r="882" spans="1:2" x14ac:dyDescent="0.3">
      <c r="A882" s="212"/>
      <c r="B882" s="241"/>
    </row>
    <row r="883" spans="1:2" x14ac:dyDescent="0.3">
      <c r="A883" s="212"/>
      <c r="B883" s="241"/>
    </row>
    <row r="884" spans="1:2" x14ac:dyDescent="0.3">
      <c r="A884" s="212"/>
      <c r="B884" s="241"/>
    </row>
    <row r="885" spans="1:2" x14ac:dyDescent="0.3">
      <c r="A885" s="212"/>
      <c r="B885" s="241"/>
    </row>
    <row r="886" spans="1:2" x14ac:dyDescent="0.3">
      <c r="A886" s="212"/>
      <c r="B886" s="241"/>
    </row>
    <row r="887" spans="1:2" x14ac:dyDescent="0.3">
      <c r="A887" s="212"/>
      <c r="B887" s="241"/>
    </row>
    <row r="888" spans="1:2" x14ac:dyDescent="0.3">
      <c r="A888" s="212"/>
      <c r="B888" s="241"/>
    </row>
    <row r="889" spans="1:2" x14ac:dyDescent="0.3">
      <c r="A889" s="212"/>
      <c r="B889" s="241"/>
    </row>
    <row r="890" spans="1:2" x14ac:dyDescent="0.3">
      <c r="A890" s="212"/>
      <c r="B890" s="241"/>
    </row>
    <row r="891" spans="1:2" x14ac:dyDescent="0.3">
      <c r="A891" s="212"/>
      <c r="B891" s="241"/>
    </row>
    <row r="892" spans="1:2" x14ac:dyDescent="0.3">
      <c r="A892" s="212"/>
      <c r="B892" s="241"/>
    </row>
    <row r="893" spans="1:2" x14ac:dyDescent="0.3">
      <c r="A893" s="212"/>
      <c r="B893" s="241"/>
    </row>
    <row r="894" spans="1:2" x14ac:dyDescent="0.3">
      <c r="A894" s="212"/>
      <c r="B894" s="241"/>
    </row>
    <row r="895" spans="1:2" x14ac:dyDescent="0.3">
      <c r="A895" s="212"/>
      <c r="B895" s="241"/>
    </row>
    <row r="896" spans="1:2" x14ac:dyDescent="0.3">
      <c r="A896" s="212"/>
      <c r="B896" s="241"/>
    </row>
    <row r="897" spans="1:2" x14ac:dyDescent="0.3">
      <c r="A897" s="212"/>
      <c r="B897" s="241"/>
    </row>
    <row r="898" spans="1:2" x14ac:dyDescent="0.3">
      <c r="A898" s="212"/>
      <c r="B898" s="241"/>
    </row>
    <row r="899" spans="1:2" x14ac:dyDescent="0.3">
      <c r="A899" s="212"/>
      <c r="B899" s="241"/>
    </row>
    <row r="900" spans="1:2" x14ac:dyDescent="0.3">
      <c r="A900" s="212"/>
      <c r="B900" s="241"/>
    </row>
    <row r="901" spans="1:2" x14ac:dyDescent="0.3">
      <c r="A901" s="212"/>
      <c r="B901" s="241"/>
    </row>
    <row r="902" spans="1:2" x14ac:dyDescent="0.3">
      <c r="A902" s="212"/>
      <c r="B902" s="241"/>
    </row>
    <row r="903" spans="1:2" x14ac:dyDescent="0.3">
      <c r="A903" s="212"/>
      <c r="B903" s="241"/>
    </row>
    <row r="904" spans="1:2" x14ac:dyDescent="0.3">
      <c r="A904" s="212"/>
      <c r="B904" s="241"/>
    </row>
    <row r="905" spans="1:2" x14ac:dyDescent="0.3">
      <c r="A905" s="212"/>
      <c r="B905" s="241"/>
    </row>
    <row r="906" spans="1:2" x14ac:dyDescent="0.3">
      <c r="A906" s="212"/>
      <c r="B906" s="241"/>
    </row>
    <row r="907" spans="1:2" x14ac:dyDescent="0.3">
      <c r="A907" s="212"/>
      <c r="B907" s="241"/>
    </row>
    <row r="908" spans="1:2" x14ac:dyDescent="0.3">
      <c r="A908" s="212"/>
      <c r="B908" s="241"/>
    </row>
    <row r="909" spans="1:2" x14ac:dyDescent="0.3">
      <c r="A909" s="212"/>
      <c r="B909" s="241"/>
    </row>
    <row r="910" spans="1:2" x14ac:dyDescent="0.3">
      <c r="A910" s="212"/>
      <c r="B910" s="241"/>
    </row>
    <row r="911" spans="1:2" x14ac:dyDescent="0.3">
      <c r="A911" s="212"/>
      <c r="B911" s="241"/>
    </row>
    <row r="912" spans="1:2" x14ac:dyDescent="0.3">
      <c r="A912" s="212"/>
      <c r="B912" s="241"/>
    </row>
    <row r="913" spans="1:2" x14ac:dyDescent="0.3">
      <c r="A913" s="212"/>
      <c r="B913" s="241"/>
    </row>
    <row r="914" spans="1:2" x14ac:dyDescent="0.3">
      <c r="A914" s="212"/>
      <c r="B914" s="241"/>
    </row>
    <row r="915" spans="1:2" x14ac:dyDescent="0.3">
      <c r="A915" s="212"/>
      <c r="B915" s="241"/>
    </row>
    <row r="916" spans="1:2" x14ac:dyDescent="0.3">
      <c r="A916" s="212"/>
      <c r="B916" s="241"/>
    </row>
    <row r="917" spans="1:2" x14ac:dyDescent="0.3">
      <c r="A917" s="212"/>
      <c r="B917" s="241"/>
    </row>
    <row r="918" spans="1:2" x14ac:dyDescent="0.3">
      <c r="A918" s="212"/>
      <c r="B918" s="241"/>
    </row>
    <row r="919" spans="1:2" x14ac:dyDescent="0.3">
      <c r="A919" s="212"/>
      <c r="B919" s="241"/>
    </row>
    <row r="920" spans="1:2" x14ac:dyDescent="0.3">
      <c r="A920" s="212"/>
      <c r="B920" s="241"/>
    </row>
    <row r="921" spans="1:2" x14ac:dyDescent="0.3">
      <c r="A921" s="212"/>
      <c r="B921" s="241"/>
    </row>
    <row r="922" spans="1:2" x14ac:dyDescent="0.3">
      <c r="A922" s="212"/>
      <c r="B922" s="241"/>
    </row>
    <row r="923" spans="1:2" x14ac:dyDescent="0.3">
      <c r="A923" s="212"/>
      <c r="B923" s="241"/>
    </row>
    <row r="924" spans="1:2" x14ac:dyDescent="0.3">
      <c r="A924" s="212"/>
      <c r="B924" s="241"/>
    </row>
    <row r="925" spans="1:2" x14ac:dyDescent="0.3">
      <c r="A925" s="212"/>
      <c r="B925" s="241"/>
    </row>
    <row r="926" spans="1:2" x14ac:dyDescent="0.3">
      <c r="A926" s="212"/>
      <c r="B926" s="241"/>
    </row>
    <row r="927" spans="1:2" x14ac:dyDescent="0.3">
      <c r="A927" s="212"/>
      <c r="B927" s="241"/>
    </row>
    <row r="928" spans="1:2" x14ac:dyDescent="0.3">
      <c r="A928" s="212"/>
      <c r="B928" s="241"/>
    </row>
    <row r="929" spans="1:2" x14ac:dyDescent="0.3">
      <c r="A929" s="212"/>
      <c r="B929" s="241"/>
    </row>
    <row r="930" spans="1:2" x14ac:dyDescent="0.3">
      <c r="A930" s="212"/>
      <c r="B930" s="241"/>
    </row>
    <row r="931" spans="1:2" x14ac:dyDescent="0.3">
      <c r="A931" s="212"/>
      <c r="B931" s="241"/>
    </row>
    <row r="932" spans="1:2" x14ac:dyDescent="0.3">
      <c r="A932" s="212"/>
      <c r="B932" s="241"/>
    </row>
    <row r="933" spans="1:2" x14ac:dyDescent="0.3">
      <c r="A933" s="212"/>
      <c r="B933" s="241"/>
    </row>
    <row r="934" spans="1:2" x14ac:dyDescent="0.3">
      <c r="A934" s="212"/>
      <c r="B934" s="241"/>
    </row>
    <row r="935" spans="1:2" x14ac:dyDescent="0.3">
      <c r="A935" s="212"/>
      <c r="B935" s="241"/>
    </row>
    <row r="936" spans="1:2" x14ac:dyDescent="0.3">
      <c r="A936" s="212"/>
      <c r="B936" s="241"/>
    </row>
    <row r="937" spans="1:2" x14ac:dyDescent="0.3">
      <c r="A937" s="212"/>
      <c r="B937" s="241"/>
    </row>
    <row r="938" spans="1:2" x14ac:dyDescent="0.3">
      <c r="A938" s="212"/>
      <c r="B938" s="241"/>
    </row>
    <row r="939" spans="1:2" x14ac:dyDescent="0.3">
      <c r="A939" s="212"/>
      <c r="B939" s="241"/>
    </row>
    <row r="940" spans="1:2" x14ac:dyDescent="0.3">
      <c r="A940" s="212"/>
      <c r="B940" s="241"/>
    </row>
    <row r="941" spans="1:2" x14ac:dyDescent="0.3">
      <c r="A941" s="212"/>
      <c r="B941" s="241"/>
    </row>
    <row r="942" spans="1:2" x14ac:dyDescent="0.3">
      <c r="A942" s="212"/>
      <c r="B942" s="241"/>
    </row>
    <row r="943" spans="1:2" x14ac:dyDescent="0.3">
      <c r="A943" s="212"/>
      <c r="B943" s="241"/>
    </row>
    <row r="944" spans="1:2" x14ac:dyDescent="0.3">
      <c r="A944" s="212"/>
      <c r="B944" s="241"/>
    </row>
    <row r="945" spans="1:2" x14ac:dyDescent="0.3">
      <c r="A945" s="212"/>
      <c r="B945" s="241"/>
    </row>
    <row r="946" spans="1:2" x14ac:dyDescent="0.3">
      <c r="A946" s="212"/>
      <c r="B946" s="241"/>
    </row>
    <row r="947" spans="1:2" x14ac:dyDescent="0.3">
      <c r="A947" s="212"/>
      <c r="B947" s="241"/>
    </row>
    <row r="948" spans="1:2" x14ac:dyDescent="0.3">
      <c r="A948" s="212"/>
      <c r="B948" s="241"/>
    </row>
    <row r="949" spans="1:2" x14ac:dyDescent="0.3">
      <c r="A949" s="212"/>
      <c r="B949" s="241"/>
    </row>
    <row r="950" spans="1:2" x14ac:dyDescent="0.3">
      <c r="A950" s="212"/>
      <c r="B950" s="241"/>
    </row>
    <row r="951" spans="1:2" x14ac:dyDescent="0.3">
      <c r="A951" s="212"/>
      <c r="B951" s="241"/>
    </row>
    <row r="952" spans="1:2" x14ac:dyDescent="0.3">
      <c r="A952" s="212"/>
      <c r="B952" s="241"/>
    </row>
    <row r="953" spans="1:2" x14ac:dyDescent="0.3">
      <c r="A953" s="212"/>
      <c r="B953" s="241"/>
    </row>
    <row r="954" spans="1:2" x14ac:dyDescent="0.3">
      <c r="A954" s="212"/>
      <c r="B954" s="241"/>
    </row>
    <row r="955" spans="1:2" x14ac:dyDescent="0.3">
      <c r="B955" s="241"/>
    </row>
    <row r="956" spans="1:2" x14ac:dyDescent="0.3">
      <c r="B956" s="241"/>
    </row>
    <row r="957" spans="1:2" x14ac:dyDescent="0.3">
      <c r="B957" s="241"/>
    </row>
  </sheetData>
  <customSheetViews>
    <customSheetView guid="{AE1B1716-57F4-4705-A4F2-7A8CD44D74C3}" scale="90" showPageBreaks="1" fitToPage="1" printArea="1">
      <pane ySplit="12" topLeftCell="A394" activePane="bottomLeft" state="frozen"/>
      <selection pane="bottomLeft" activeCell="S415" sqref="S415"/>
      <rowBreaks count="1" manualBreakCount="1">
        <brk id="409" max="16383" man="1"/>
      </rowBreaks>
      <pageMargins left="0.32" right="0.31" top="0.52" bottom="0.45" header="0.3" footer="0.3"/>
      <pageSetup scale="61" fitToHeight="0" orientation="portrait" r:id="rId1"/>
    </customSheetView>
    <customSheetView guid="{C98D41B4-6B7D-46F8-862F-B1C92554BE39}" scale="90" showPageBreaks="1">
      <pane ySplit="12" topLeftCell="A394" activePane="bottomLeft" state="frozen"/>
      <selection pane="bottomLeft" activeCell="M388" activeCellId="2" sqref="M391 M389 M388"/>
      <pageMargins left="0.7" right="0.7" top="0.75" bottom="0.75" header="0.3" footer="0.3"/>
      <pageSetup orientation="portrait" r:id="rId2"/>
    </customSheetView>
    <customSheetView guid="{E163314F-53A2-4A2F-A9CF-3F94F0129118}" scale="90" showPageBreaks="1">
      <pane ySplit="12" topLeftCell="A289" activePane="bottomLeft" state="frozen"/>
      <selection pane="bottomLeft" activeCell="K20" sqref="K20"/>
      <pageMargins left="0.7" right="0.7" top="0.75" bottom="0.75" header="0.3" footer="0.3"/>
      <pageSetup orientation="portrait" r:id="rId3"/>
    </customSheetView>
    <customSheetView guid="{CEC57B47-E6EC-4FDA-BCFD-6AC6A66DD178}" scale="90">
      <pane ySplit="12" topLeftCell="A289" activePane="bottomLeft" state="frozen"/>
      <selection pane="bottomLeft" activeCell="K20" sqref="K20"/>
      <pageMargins left="0.7" right="0.7" top="0.75" bottom="0.75" header="0.3" footer="0.3"/>
      <pageSetup orientation="portrait" r:id="rId4"/>
    </customSheetView>
    <customSheetView guid="{F5B97444-16EA-4AA7-9A70-95BB0AFD8284}" scale="90">
      <pane ySplit="12" topLeftCell="A91" activePane="bottomLeft" state="frozen"/>
      <selection pane="bottomLeft" activeCell="K20" sqref="K20"/>
      <pageMargins left="0.7" right="0.7" top="0.75" bottom="0.75" header="0.3" footer="0.3"/>
      <pageSetup orientation="portrait" r:id="rId5"/>
    </customSheetView>
    <customSheetView guid="{2E9FC00E-19D3-4355-A260-417D9236B30F}" scale="90">
      <pane ySplit="12" topLeftCell="A289" activePane="bottomLeft" state="frozen"/>
      <selection pane="bottomLeft" activeCell="K20" sqref="K20"/>
      <pageMargins left="0.7" right="0.7" top="0.75" bottom="0.75" header="0.3" footer="0.3"/>
      <pageSetup orientation="portrait" r:id="rId6"/>
    </customSheetView>
    <customSheetView guid="{F8C3F9F4-DBFA-417E-A63C-4DCF6CDDDD4D}" scale="90">
      <pane ySplit="12" topLeftCell="A289" activePane="bottomLeft" state="frozen"/>
      <selection pane="bottomLeft" activeCell="K20" sqref="K20"/>
      <pageMargins left="0.7" right="0.7" top="0.75" bottom="0.75" header="0.3" footer="0.3"/>
      <pageSetup orientation="portrait" r:id="rId7"/>
    </customSheetView>
    <customSheetView guid="{D80F9502-1760-4B4D-BEE6-65B7268CEFF2}" scale="80" showPageBreaks="1" fitToPage="1" printArea="1">
      <pane ySplit="12" topLeftCell="A242" activePane="bottomLeft" state="frozen"/>
      <selection pane="bottomLeft" activeCell="I256" sqref="I256"/>
      <rowBreaks count="1" manualBreakCount="1">
        <brk id="419" max="16383" man="1"/>
      </rowBreaks>
      <pageMargins left="0.32" right="0.31" top="0.52" bottom="0.45" header="0.3" footer="0.3"/>
      <pageSetup scale="61" fitToHeight="0" orientation="portrait" r:id="rId8"/>
    </customSheetView>
  </customSheetViews>
  <mergeCells count="6">
    <mergeCell ref="D404:F404"/>
    <mergeCell ref="A3:I3"/>
    <mergeCell ref="A4:I4"/>
    <mergeCell ref="A5:I5"/>
    <mergeCell ref="A6:I6"/>
    <mergeCell ref="A7:I7"/>
  </mergeCells>
  <pageMargins left="0.32" right="0.31" top="0.52" bottom="0.45" header="0.3" footer="0.3"/>
  <pageSetup scale="59" fitToHeight="0" orientation="portrait" r:id="rId9"/>
  <rowBreaks count="1" manualBreakCount="1">
    <brk id="385" max="16383" man="1"/>
  </rowBreaks>
  <customProperties>
    <customPr name="_pios_id" r:id="rId10"/>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90" zoomScaleNormal="90" workbookViewId="0"/>
  </sheetViews>
  <sheetFormatPr defaultColWidth="8.88671875" defaultRowHeight="14.4" x14ac:dyDescent="0.3"/>
  <cols>
    <col min="1" max="1" width="8.88671875" style="96"/>
    <col min="2" max="2" width="13.44140625" style="96" bestFit="1" customWidth="1"/>
    <col min="3" max="3" width="56.44140625" style="96" customWidth="1"/>
    <col min="4" max="4" width="16.44140625" style="96" bestFit="1" customWidth="1"/>
    <col min="5" max="5" width="17.88671875" style="96" bestFit="1" customWidth="1"/>
    <col min="6" max="6" width="23" style="96" customWidth="1"/>
    <col min="7" max="7" width="19.109375" style="108" customWidth="1"/>
    <col min="8" max="16384" width="8.88671875" style="96"/>
  </cols>
  <sheetData>
    <row r="1" spans="1:7" x14ac:dyDescent="0.3">
      <c r="A1" s="29"/>
      <c r="B1" s="30"/>
      <c r="C1" s="30"/>
      <c r="D1" s="30"/>
      <c r="E1" s="30"/>
      <c r="F1" s="30"/>
      <c r="G1" s="257" t="s">
        <v>196</v>
      </c>
    </row>
    <row r="2" spans="1:7" x14ac:dyDescent="0.3">
      <c r="A2" s="20"/>
      <c r="B2" s="30"/>
      <c r="C2" s="30"/>
      <c r="D2" s="30"/>
      <c r="E2" s="30"/>
      <c r="F2" s="30"/>
      <c r="G2" s="27" t="str">
        <f ca="1">RIGHT(CELL("filename",$A$1),LEN(CELL("filename",$A$1))-SEARCH("\Exhibits",CELL("filename",$A$1),1))</f>
        <v>Exhibits\[KAWC 2018 Rate Case - Income Statement.xlsx]MSFR IS Adjust D.1</v>
      </c>
    </row>
    <row r="3" spans="1:7" x14ac:dyDescent="0.3">
      <c r="A3" s="477" t="str">
        <f>'Link In'!C3</f>
        <v>Kentucky American Water Company</v>
      </c>
      <c r="B3" s="477"/>
      <c r="C3" s="477"/>
      <c r="D3" s="477"/>
      <c r="E3" s="477"/>
      <c r="F3" s="477"/>
      <c r="G3" s="477"/>
    </row>
    <row r="4" spans="1:7" x14ac:dyDescent="0.3">
      <c r="A4" s="477" t="str">
        <f>'Link In'!C5</f>
        <v>Case No. 2018-00358</v>
      </c>
      <c r="B4" s="477"/>
      <c r="C4" s="477"/>
      <c r="D4" s="477"/>
      <c r="E4" s="477"/>
      <c r="F4" s="477"/>
      <c r="G4" s="477"/>
    </row>
    <row r="5" spans="1:7" x14ac:dyDescent="0.3">
      <c r="A5" s="478" t="s">
        <v>191</v>
      </c>
      <c r="B5" s="478"/>
      <c r="C5" s="478"/>
      <c r="D5" s="478"/>
      <c r="E5" s="478"/>
      <c r="F5" s="478"/>
      <c r="G5" s="478"/>
    </row>
    <row r="6" spans="1:7" x14ac:dyDescent="0.3">
      <c r="A6" s="38" t="s">
        <v>263</v>
      </c>
      <c r="B6" s="39"/>
      <c r="C6" s="39"/>
      <c r="D6" s="39"/>
      <c r="E6" s="39"/>
      <c r="F6" s="39"/>
      <c r="G6" s="164" t="s">
        <v>196</v>
      </c>
    </row>
    <row r="7" spans="1:7" x14ac:dyDescent="0.3">
      <c r="A7" s="30" t="s">
        <v>264</v>
      </c>
      <c r="B7" s="242"/>
      <c r="C7" s="242"/>
      <c r="D7" s="242"/>
      <c r="E7" s="242"/>
      <c r="F7" s="242"/>
      <c r="G7" s="25" t="str">
        <f ca="1">RIGHT(CELL("filename",$A$1),LEN(CELL("filename",$A$1))-SEARCH("\Exhibits",CELL("filename",$A$1),1))</f>
        <v>Exhibits\[KAWC 2018 Rate Case - Income Statement.xlsx]MSFR IS Adjust D.1</v>
      </c>
    </row>
    <row r="8" spans="1:7" x14ac:dyDescent="0.3">
      <c r="A8" s="30"/>
      <c r="B8" s="242"/>
      <c r="C8" s="242"/>
      <c r="D8" s="242"/>
      <c r="E8" s="242"/>
      <c r="F8" s="242"/>
      <c r="G8" s="25"/>
    </row>
    <row r="9" spans="1:7" x14ac:dyDescent="0.3">
      <c r="A9" s="31"/>
      <c r="B9" s="31"/>
      <c r="C9" s="31"/>
      <c r="D9" s="43" t="s">
        <v>37</v>
      </c>
      <c r="E9" s="43"/>
      <c r="F9" s="43" t="s">
        <v>255</v>
      </c>
      <c r="G9" s="43"/>
    </row>
    <row r="10" spans="1:7" x14ac:dyDescent="0.3">
      <c r="A10" s="242" t="s">
        <v>2</v>
      </c>
      <c r="B10" s="242" t="s">
        <v>89</v>
      </c>
      <c r="C10" s="242"/>
      <c r="D10" s="242" t="s">
        <v>38</v>
      </c>
      <c r="E10" s="242" t="s">
        <v>247</v>
      </c>
      <c r="F10" s="242" t="s">
        <v>7</v>
      </c>
      <c r="G10" s="242" t="s">
        <v>92</v>
      </c>
    </row>
    <row r="11" spans="1:7" x14ac:dyDescent="0.3">
      <c r="A11" s="47" t="s">
        <v>4</v>
      </c>
      <c r="B11" s="47" t="s">
        <v>90</v>
      </c>
      <c r="C11" s="47" t="s">
        <v>5</v>
      </c>
      <c r="D11" s="48">
        <f>'Inc Statment - SCH C.1'!E14</f>
        <v>43524</v>
      </c>
      <c r="E11" s="47" t="s">
        <v>142</v>
      </c>
      <c r="F11" s="47" t="s">
        <v>965</v>
      </c>
      <c r="G11" s="47" t="s">
        <v>93</v>
      </c>
    </row>
    <row r="12" spans="1:7" x14ac:dyDescent="0.3">
      <c r="A12" s="108">
        <v>1</v>
      </c>
      <c r="B12" s="258" t="s">
        <v>206</v>
      </c>
      <c r="C12" s="259" t="s">
        <v>8</v>
      </c>
      <c r="D12" s="252">
        <f>'Link In'!G20</f>
        <v>91907987</v>
      </c>
      <c r="E12" s="253">
        <f>'Link In'!I20</f>
        <v>-3391821</v>
      </c>
      <c r="F12" s="253">
        <f>D12+E12</f>
        <v>88516166</v>
      </c>
      <c r="G12" s="172" t="s">
        <v>94</v>
      </c>
    </row>
    <row r="13" spans="1:7" ht="28.8" x14ac:dyDescent="0.3">
      <c r="A13" s="108">
        <v>2</v>
      </c>
      <c r="C13" s="7" t="s">
        <v>102</v>
      </c>
      <c r="D13" s="249"/>
      <c r="E13" s="250"/>
      <c r="F13" s="250"/>
    </row>
    <row r="14" spans="1:7" x14ac:dyDescent="0.3">
      <c r="A14" s="108">
        <v>3</v>
      </c>
      <c r="D14" s="249"/>
      <c r="E14" s="250"/>
      <c r="F14" s="250"/>
    </row>
    <row r="15" spans="1:7" x14ac:dyDescent="0.3">
      <c r="A15" s="108">
        <v>4</v>
      </c>
      <c r="B15" s="258">
        <f>'Inc Statment - SCH C.1'!B22</f>
        <v>401</v>
      </c>
      <c r="C15" s="260" t="s">
        <v>91</v>
      </c>
      <c r="D15" s="249">
        <f>'Link In'!G48</f>
        <v>34285634</v>
      </c>
      <c r="E15" s="250">
        <f>'Link In'!I48</f>
        <v>3520216.9872512827</v>
      </c>
      <c r="F15" s="250">
        <f>D15+E15</f>
        <v>37805850.987251282</v>
      </c>
      <c r="G15" s="108" t="s">
        <v>94</v>
      </c>
    </row>
    <row r="16" spans="1:7" x14ac:dyDescent="0.3">
      <c r="A16" s="108">
        <v>5</v>
      </c>
      <c r="D16" s="249"/>
      <c r="E16" s="261"/>
      <c r="F16" s="261"/>
    </row>
    <row r="17" spans="1:7" x14ac:dyDescent="0.3">
      <c r="A17" s="108">
        <v>6</v>
      </c>
      <c r="B17" s="108">
        <v>403</v>
      </c>
      <c r="C17" s="96" t="s">
        <v>95</v>
      </c>
      <c r="D17" s="249">
        <f>'Link In'!G51</f>
        <v>16275109</v>
      </c>
      <c r="E17" s="250">
        <f>'Link In'!I51</f>
        <v>2108294.4191174433</v>
      </c>
      <c r="F17" s="250">
        <f>D17+E17</f>
        <v>18383403.419117443</v>
      </c>
      <c r="G17" s="108" t="s">
        <v>94</v>
      </c>
    </row>
    <row r="18" spans="1:7" x14ac:dyDescent="0.3">
      <c r="A18" s="108">
        <v>7</v>
      </c>
      <c r="D18" s="249"/>
      <c r="E18" s="250"/>
      <c r="F18" s="250"/>
    </row>
    <row r="19" spans="1:7" x14ac:dyDescent="0.3">
      <c r="A19" s="108">
        <v>8</v>
      </c>
      <c r="B19" s="108">
        <v>406</v>
      </c>
      <c r="C19" s="96" t="s">
        <v>97</v>
      </c>
      <c r="D19" s="249">
        <f>'Link In'!G52</f>
        <v>8556</v>
      </c>
      <c r="E19" s="251">
        <f>'Link In'!I52</f>
        <v>16010.75499999999</v>
      </c>
      <c r="F19" s="250">
        <f>D19+E19</f>
        <v>24566.75499999999</v>
      </c>
      <c r="G19" s="108" t="s">
        <v>94</v>
      </c>
    </row>
    <row r="20" spans="1:7" x14ac:dyDescent="0.3">
      <c r="A20" s="108">
        <v>9</v>
      </c>
      <c r="D20" s="249"/>
      <c r="E20" s="251"/>
      <c r="F20" s="250"/>
    </row>
    <row r="21" spans="1:7" x14ac:dyDescent="0.3">
      <c r="A21" s="108">
        <v>10</v>
      </c>
      <c r="B21" s="108">
        <v>407</v>
      </c>
      <c r="C21" s="96" t="s">
        <v>96</v>
      </c>
      <c r="D21" s="249">
        <f>'Link In'!G53</f>
        <v>267920</v>
      </c>
      <c r="E21" s="251">
        <f>'Link In'!I53</f>
        <v>-4482.2600000000166</v>
      </c>
      <c r="F21" s="250">
        <f>D21+E21</f>
        <v>263437.74</v>
      </c>
      <c r="G21" s="108" t="s">
        <v>94</v>
      </c>
    </row>
    <row r="22" spans="1:7" x14ac:dyDescent="0.3">
      <c r="A22" s="108">
        <v>11</v>
      </c>
      <c r="D22" s="249"/>
      <c r="E22" s="250"/>
      <c r="F22" s="250"/>
    </row>
    <row r="23" spans="1:7" x14ac:dyDescent="0.3">
      <c r="A23" s="108">
        <v>12</v>
      </c>
      <c r="B23" s="108">
        <v>408</v>
      </c>
      <c r="C23" s="96" t="s">
        <v>98</v>
      </c>
      <c r="D23" s="249">
        <f>'Link In'!G61</f>
        <v>7362427</v>
      </c>
      <c r="E23" s="250">
        <f>'Link In'!I61</f>
        <v>459786</v>
      </c>
      <c r="F23" s="250">
        <f>D23+E23</f>
        <v>7822213</v>
      </c>
      <c r="G23" s="108" t="s">
        <v>94</v>
      </c>
    </row>
    <row r="24" spans="1:7" x14ac:dyDescent="0.3">
      <c r="A24" s="108">
        <v>13</v>
      </c>
      <c r="D24" s="249"/>
      <c r="E24" s="250"/>
      <c r="F24" s="250"/>
    </row>
    <row r="25" spans="1:7" x14ac:dyDescent="0.3">
      <c r="A25" s="108">
        <v>14</v>
      </c>
      <c r="B25" s="108">
        <v>409</v>
      </c>
      <c r="C25" s="96" t="s">
        <v>99</v>
      </c>
      <c r="D25" s="249">
        <f>'Link In'!G55+'Link In'!G58</f>
        <v>5962151.0136336759</v>
      </c>
      <c r="E25" s="251">
        <f>'Link In'!I55+'Link In'!I58</f>
        <v>-1598472.3228545473</v>
      </c>
      <c r="F25" s="250">
        <f>D25+E25</f>
        <v>4363678.690779129</v>
      </c>
      <c r="G25" s="108" t="s">
        <v>94</v>
      </c>
    </row>
    <row r="26" spans="1:7" x14ac:dyDescent="0.3">
      <c r="A26" s="108">
        <v>15</v>
      </c>
      <c r="D26" s="249"/>
      <c r="E26" s="251"/>
      <c r="F26" s="250"/>
    </row>
    <row r="27" spans="1:7" x14ac:dyDescent="0.3">
      <c r="A27" s="108">
        <v>16</v>
      </c>
      <c r="B27" s="108">
        <v>410</v>
      </c>
      <c r="C27" s="96" t="s">
        <v>100</v>
      </c>
      <c r="D27" s="249">
        <f>'Link In'!G56+'Link In'!G59</f>
        <v>-819063.27436302335</v>
      </c>
      <c r="E27" s="251">
        <f>'Link In'!I56+'Link In'!I59</f>
        <v>-841240.17456408334</v>
      </c>
      <c r="F27" s="250">
        <f>D27+E27</f>
        <v>-1660303.4489271068</v>
      </c>
      <c r="G27" s="108" t="s">
        <v>94</v>
      </c>
    </row>
    <row r="28" spans="1:7" x14ac:dyDescent="0.3">
      <c r="A28" s="108">
        <v>19</v>
      </c>
      <c r="D28" s="249"/>
      <c r="E28" s="250"/>
      <c r="F28" s="250"/>
    </row>
    <row r="29" spans="1:7" x14ac:dyDescent="0.3">
      <c r="A29" s="108">
        <v>20</v>
      </c>
      <c r="B29" s="108">
        <v>412</v>
      </c>
      <c r="C29" s="96" t="s">
        <v>101</v>
      </c>
      <c r="D29" s="254">
        <f>'Link In'!G60</f>
        <v>-78492</v>
      </c>
      <c r="E29" s="255">
        <f>'Link In'!I60</f>
        <v>0</v>
      </c>
      <c r="F29" s="256">
        <f>D29+E29</f>
        <v>-78492</v>
      </c>
      <c r="G29" s="108" t="s">
        <v>94</v>
      </c>
    </row>
    <row r="30" spans="1:7" x14ac:dyDescent="0.3">
      <c r="D30" s="249"/>
      <c r="E30" s="250"/>
      <c r="F30" s="250"/>
    </row>
    <row r="31" spans="1:7" ht="15" thickBot="1" x14ac:dyDescent="0.35">
      <c r="C31" s="112" t="s">
        <v>103</v>
      </c>
      <c r="D31" s="262">
        <f>D12-D15-D17-D19-D21-D23-D25-D27-D29</f>
        <v>28643745.260729346</v>
      </c>
      <c r="E31" s="262">
        <f>E12-E15-E17-E19-E21-E23-E25-E27-E29</f>
        <v>-7051934.4039500961</v>
      </c>
      <c r="F31" s="262">
        <f>F12-F15-F17-F19-F21-F23-F25-F27-F29</f>
        <v>21591810.856779259</v>
      </c>
    </row>
    <row r="32" spans="1:7" ht="15" thickTop="1" x14ac:dyDescent="0.3"/>
  </sheetData>
  <customSheetViews>
    <customSheetView guid="{AE1B1716-57F4-4705-A4F2-7A8CD44D74C3}" scale="90" showPageBreaks="1" fitToPage="1" printArea="1">
      <selection activeCell="N11" sqref="N11"/>
      <pageMargins left="0.36" right="0.48" top="0.75" bottom="0.75" header="0.3" footer="0.3"/>
      <pageSetup scale="80" orientation="landscape" r:id="rId1"/>
    </customSheetView>
    <customSheetView guid="{C98D41B4-6B7D-46F8-862F-B1C92554BE39}" scale="90" showPageBreaks="1" fitToPage="1" printArea="1">
      <selection sqref="A1:A2"/>
      <pageMargins left="0.36" right="0.48" top="0.75" bottom="0.75" header="0.3" footer="0.3"/>
      <pageSetup scale="84" orientation="landscape" r:id="rId2"/>
    </customSheetView>
    <customSheetView guid="{E163314F-53A2-4A2F-A9CF-3F94F0129118}" scale="90" showPageBreaks="1" fitToPage="1" printArea="1">
      <selection sqref="A1:A2"/>
      <pageMargins left="0.36" right="0.48" top="0.75" bottom="0.75" header="0.3" footer="0.3"/>
      <pageSetup scale="84" orientation="landscape" r:id="rId3"/>
    </customSheetView>
    <customSheetView guid="{CEC57B47-E6EC-4FDA-BCFD-6AC6A66DD178}" scale="90" showPageBreaks="1" fitToPage="1" printArea="1">
      <selection sqref="A1:A2"/>
      <pageMargins left="0.36" right="0.48" top="0.75" bottom="0.75" header="0.3" footer="0.3"/>
      <pageSetup scale="84" orientation="landscape" r:id="rId4"/>
    </customSheetView>
    <customSheetView guid="{F5B97444-16EA-4AA7-9A70-95BB0AFD8284}" scale="90" showPageBreaks="1" fitToPage="1" printArea="1">
      <selection sqref="A1:A2"/>
      <pageMargins left="0.36" right="0.48" top="0.75" bottom="0.75" header="0.3" footer="0.3"/>
      <pageSetup scale="84" orientation="landscape" r:id="rId5"/>
    </customSheetView>
    <customSheetView guid="{2E9FC00E-19D3-4355-A260-417D9236B30F}" scale="90" fitToPage="1">
      <selection sqref="A1:A2"/>
      <pageMargins left="0.36" right="0.48" top="0.75" bottom="0.75" header="0.3" footer="0.3"/>
      <pageSetup scale="84" orientation="landscape" r:id="rId6"/>
    </customSheetView>
    <customSheetView guid="{F8C3F9F4-DBFA-417E-A63C-4DCF6CDDDD4D}" scale="90" showPageBreaks="1" fitToPage="1" printArea="1">
      <selection sqref="A1:A2"/>
      <pageMargins left="0.36" right="0.48" top="0.75" bottom="0.75" header="0.3" footer="0.3"/>
      <pageSetup scale="84" orientation="landscape" r:id="rId7"/>
    </customSheetView>
    <customSheetView guid="{D80F9502-1760-4B4D-BEE6-65B7268CEFF2}" scale="90" showPageBreaks="1" fitToPage="1" printArea="1">
      <pageMargins left="0.36" right="0.48" top="0.75" bottom="0.75" header="0.3" footer="0.3"/>
      <pageSetup scale="80" orientation="landscape" r:id="rId8"/>
    </customSheetView>
  </customSheetViews>
  <mergeCells count="3">
    <mergeCell ref="A3:G3"/>
    <mergeCell ref="A4:G4"/>
    <mergeCell ref="A5:G5"/>
  </mergeCells>
  <pageMargins left="0.36" right="0.48" top="0.75" bottom="0.75" header="0.3" footer="0.3"/>
  <pageSetup scale="83" orientation="landscape" r:id="rId9"/>
  <customProperties>
    <customPr name="_pios_id" r:id="rId10"/>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zoomScale="75" zoomScaleNormal="75" workbookViewId="0">
      <pane ySplit="13" topLeftCell="A14" activePane="bottomLeft" state="frozen"/>
      <selection pane="bottomLeft" activeCell="A14" sqref="A14"/>
    </sheetView>
  </sheetViews>
  <sheetFormatPr defaultColWidth="8.88671875" defaultRowHeight="14.4" x14ac:dyDescent="0.3"/>
  <cols>
    <col min="1" max="1" width="7.44140625" style="270" customWidth="1"/>
    <col min="2" max="2" width="8.33203125" style="270" customWidth="1"/>
    <col min="3" max="3" width="33" style="467" customWidth="1"/>
    <col min="4" max="4" width="11" style="285" hidden="1" customWidth="1"/>
    <col min="5" max="5" width="5" style="270" hidden="1" customWidth="1"/>
    <col min="6" max="6" width="18.109375" style="270" customWidth="1"/>
    <col min="7" max="7" width="17.109375" style="18" customWidth="1"/>
    <col min="8" max="8" width="20.44140625" style="270" customWidth="1"/>
    <col min="9" max="9" width="23" style="285" customWidth="1"/>
    <col min="10" max="10" width="26.5546875" style="286" customWidth="1"/>
    <col min="11" max="11" width="82.44140625" style="270" customWidth="1"/>
    <col min="12" max="16384" width="8.88671875" style="96"/>
  </cols>
  <sheetData>
    <row r="1" spans="1:11" x14ac:dyDescent="0.3">
      <c r="A1" s="29"/>
      <c r="B1" s="264"/>
      <c r="C1" s="451"/>
      <c r="D1" s="265"/>
      <c r="E1" s="264"/>
      <c r="F1" s="264"/>
      <c r="G1" s="266"/>
      <c r="H1" s="264"/>
      <c r="I1" s="265"/>
      <c r="J1" s="267"/>
      <c r="K1" s="257" t="s">
        <v>197</v>
      </c>
    </row>
    <row r="2" spans="1:11" x14ac:dyDescent="0.3">
      <c r="A2" s="20"/>
      <c r="B2" s="264"/>
      <c r="C2" s="451"/>
      <c r="D2" s="265"/>
      <c r="E2" s="264"/>
      <c r="F2" s="264"/>
      <c r="G2" s="266"/>
      <c r="H2" s="264"/>
      <c r="I2" s="265"/>
      <c r="J2" s="267"/>
      <c r="K2" s="27" t="str">
        <f ca="1">RIGHT(CELL("filename",$A$1),LEN(CELL("filename",$A$1))-SEARCH("\Exhibits",CELL("filename",$A$1),1))</f>
        <v>Exhibits\[KAWC 2018 Rate Case - Income Statement.xlsx]MSFR IS Adjust Support D-2</v>
      </c>
    </row>
    <row r="3" spans="1:11" x14ac:dyDescent="0.3">
      <c r="A3" s="480" t="str">
        <f>'Link In'!C3</f>
        <v>Kentucky American Water Company</v>
      </c>
      <c r="B3" s="480"/>
      <c r="C3" s="480"/>
      <c r="D3" s="480"/>
      <c r="E3" s="480"/>
      <c r="F3" s="480"/>
      <c r="G3" s="480"/>
      <c r="H3" s="480"/>
      <c r="I3" s="480"/>
      <c r="J3" s="480"/>
      <c r="K3" s="480"/>
    </row>
    <row r="4" spans="1:11" x14ac:dyDescent="0.3">
      <c r="A4" s="480" t="str">
        <f>'Link In'!C5</f>
        <v>Case No. 2018-00358</v>
      </c>
      <c r="B4" s="480"/>
      <c r="C4" s="480"/>
      <c r="D4" s="480"/>
      <c r="E4" s="480"/>
      <c r="F4" s="480"/>
      <c r="G4" s="480"/>
      <c r="H4" s="480"/>
      <c r="I4" s="480"/>
      <c r="J4" s="480"/>
      <c r="K4" s="480"/>
    </row>
    <row r="5" spans="1:11" x14ac:dyDescent="0.3">
      <c r="A5" s="481" t="s">
        <v>192</v>
      </c>
      <c r="B5" s="481"/>
      <c r="C5" s="481"/>
      <c r="D5" s="481"/>
      <c r="E5" s="481"/>
      <c r="F5" s="481"/>
      <c r="G5" s="481"/>
      <c r="H5" s="481"/>
      <c r="I5" s="481"/>
      <c r="J5" s="481"/>
      <c r="K5" s="481"/>
    </row>
    <row r="6" spans="1:11" hidden="1" x14ac:dyDescent="0.3">
      <c r="A6" s="481"/>
      <c r="B6" s="481"/>
      <c r="C6" s="481"/>
      <c r="D6" s="481"/>
      <c r="E6" s="481"/>
      <c r="F6" s="481"/>
      <c r="G6" s="481"/>
      <c r="H6" s="481"/>
      <c r="I6" s="481"/>
      <c r="J6" s="481"/>
      <c r="K6" s="481"/>
    </row>
    <row r="7" spans="1:11" x14ac:dyDescent="0.3">
      <c r="A7" s="481"/>
      <c r="B7" s="481"/>
      <c r="C7" s="481"/>
      <c r="D7" s="481"/>
      <c r="E7" s="481"/>
      <c r="F7" s="481"/>
      <c r="G7" s="481"/>
      <c r="H7" s="481"/>
      <c r="I7" s="481"/>
      <c r="J7" s="481"/>
      <c r="K7" s="481"/>
    </row>
    <row r="8" spans="1:11" x14ac:dyDescent="0.3">
      <c r="A8" s="38" t="s">
        <v>263</v>
      </c>
      <c r="B8" s="268"/>
      <c r="C8" s="452"/>
      <c r="D8" s="268"/>
      <c r="E8" s="268"/>
      <c r="F8" s="268"/>
      <c r="G8" s="268"/>
      <c r="H8" s="268"/>
      <c r="I8" s="268"/>
      <c r="J8" s="269"/>
      <c r="K8" s="164" t="s">
        <v>197</v>
      </c>
    </row>
    <row r="9" spans="1:11" x14ac:dyDescent="0.3">
      <c r="A9" s="30" t="s">
        <v>264</v>
      </c>
      <c r="B9" s="268"/>
      <c r="C9" s="452"/>
      <c r="D9" s="268"/>
      <c r="E9" s="268"/>
      <c r="F9" s="268"/>
      <c r="G9" s="268"/>
      <c r="H9" s="268"/>
      <c r="I9" s="268"/>
      <c r="J9" s="269"/>
      <c r="K9" s="25" t="str">
        <f ca="1">RIGHT(CELL("filename",$A$1),LEN(CELL("filename",$A$1))-SEARCH("\Exhibits",CELL("filename",$A$1),1))</f>
        <v>Exhibits\[KAWC 2018 Rate Case - Income Statement.xlsx]MSFR IS Adjust Support D-2</v>
      </c>
    </row>
    <row r="10" spans="1:11" x14ac:dyDescent="0.3">
      <c r="B10" s="271"/>
      <c r="C10" s="453"/>
      <c r="D10" s="271"/>
      <c r="E10" s="271"/>
      <c r="F10" s="272" t="s">
        <v>235</v>
      </c>
      <c r="G10" s="272" t="s">
        <v>43</v>
      </c>
      <c r="H10" s="272" t="s">
        <v>39</v>
      </c>
      <c r="I10" s="271"/>
      <c r="J10" s="273"/>
      <c r="K10" s="271"/>
    </row>
    <row r="11" spans="1:11" x14ac:dyDescent="0.3">
      <c r="A11" s="266"/>
      <c r="B11" s="274" t="s">
        <v>85</v>
      </c>
      <c r="C11" s="454"/>
      <c r="D11" s="274"/>
      <c r="E11" s="266"/>
      <c r="F11" s="275" t="s">
        <v>236</v>
      </c>
      <c r="G11" s="275" t="s">
        <v>238</v>
      </c>
      <c r="H11" s="275" t="str">
        <f>'Inc Statment - SCH C.1'!G12</f>
        <v>Ended 6/30/20</v>
      </c>
      <c r="I11" s="274"/>
      <c r="J11" s="276"/>
      <c r="K11" s="274"/>
    </row>
    <row r="12" spans="1:11" x14ac:dyDescent="0.3">
      <c r="A12" s="271" t="s">
        <v>2</v>
      </c>
      <c r="B12" s="271" t="s">
        <v>78</v>
      </c>
      <c r="C12" s="453"/>
      <c r="D12" s="271"/>
      <c r="E12" s="266"/>
      <c r="F12" s="271" t="s">
        <v>229</v>
      </c>
      <c r="G12" s="271" t="s">
        <v>237</v>
      </c>
      <c r="H12" s="271" t="s">
        <v>239</v>
      </c>
      <c r="I12" s="274" t="s">
        <v>211</v>
      </c>
      <c r="J12" s="277" t="s">
        <v>171</v>
      </c>
      <c r="K12" s="271"/>
    </row>
    <row r="13" spans="1:11" x14ac:dyDescent="0.3">
      <c r="A13" s="278" t="s">
        <v>209</v>
      </c>
      <c r="B13" s="278" t="s">
        <v>246</v>
      </c>
      <c r="C13" s="282" t="s">
        <v>5</v>
      </c>
      <c r="D13" s="280"/>
      <c r="E13" s="279"/>
      <c r="F13" s="281">
        <f>'Inc Statment - SCH C.1'!E14</f>
        <v>43524</v>
      </c>
      <c r="G13" s="278" t="s">
        <v>230</v>
      </c>
      <c r="H13" s="278" t="s">
        <v>230</v>
      </c>
      <c r="I13" s="278" t="s">
        <v>212</v>
      </c>
      <c r="J13" s="282" t="s">
        <v>204</v>
      </c>
      <c r="K13" s="278" t="s">
        <v>150</v>
      </c>
    </row>
    <row r="14" spans="1:11" x14ac:dyDescent="0.3">
      <c r="A14" s="283"/>
      <c r="B14" s="284"/>
      <c r="C14" s="455"/>
      <c r="D14" s="283"/>
    </row>
    <row r="15" spans="1:11" x14ac:dyDescent="0.3">
      <c r="A15" s="287">
        <v>1</v>
      </c>
      <c r="B15" s="271">
        <v>400</v>
      </c>
      <c r="C15" s="456" t="s">
        <v>8</v>
      </c>
      <c r="D15" s="278"/>
      <c r="E15" s="22"/>
      <c r="F15" s="22"/>
      <c r="G15" s="21"/>
      <c r="H15" s="22"/>
      <c r="I15" s="23"/>
      <c r="J15" s="28"/>
      <c r="K15" s="22"/>
    </row>
    <row r="16" spans="1:11" x14ac:dyDescent="0.3">
      <c r="A16" s="287">
        <v>2</v>
      </c>
      <c r="B16" s="271"/>
      <c r="C16" s="269" t="s">
        <v>20</v>
      </c>
      <c r="D16" s="268"/>
    </row>
    <row r="17" spans="1:11" ht="43.2" x14ac:dyDescent="0.3">
      <c r="A17" s="287">
        <v>3</v>
      </c>
      <c r="C17" s="457" t="s">
        <v>152</v>
      </c>
      <c r="D17" s="288"/>
      <c r="F17" s="395">
        <f>-SUM('Link In'!F71:F74)</f>
        <v>50159678</v>
      </c>
      <c r="G17" s="395">
        <f>-SUM('Link In'!K71:K74)</f>
        <v>-2608484</v>
      </c>
      <c r="H17" s="396">
        <f t="shared" ref="H17:H25" si="0">F17+G17</f>
        <v>47551194</v>
      </c>
      <c r="I17" s="289" t="str">
        <f>'Link In'!$M$17</f>
        <v>Exhibit 37, Schedule M-1</v>
      </c>
      <c r="J17" s="286" t="str">
        <f>'Link In'!$N$17</f>
        <v>Revenues\[KAWC 2018 Rate Case - Revenue Exhibit.xlsx]Exhibit</v>
      </c>
      <c r="K17" s="290" t="s">
        <v>998</v>
      </c>
    </row>
    <row r="18" spans="1:11" ht="43.2" x14ac:dyDescent="0.3">
      <c r="A18" s="287">
        <v>4</v>
      </c>
      <c r="C18" s="457" t="s">
        <v>153</v>
      </c>
      <c r="D18" s="288"/>
      <c r="F18" s="397">
        <f>-SUM('Link In'!F75:F76)</f>
        <v>23055908</v>
      </c>
      <c r="G18" s="397">
        <f>-SUM('Link In'!K75:K76)</f>
        <v>-1391960</v>
      </c>
      <c r="H18" s="398">
        <f t="shared" si="0"/>
        <v>21663948</v>
      </c>
      <c r="I18" s="289" t="str">
        <f>'Link In'!$M$17</f>
        <v>Exhibit 37, Schedule M-1</v>
      </c>
      <c r="J18" s="286" t="str">
        <f>'Link In'!$N$17</f>
        <v>Revenues\[KAWC 2018 Rate Case - Revenue Exhibit.xlsx]Exhibit</v>
      </c>
      <c r="K18" s="290" t="s">
        <v>999</v>
      </c>
    </row>
    <row r="19" spans="1:11" ht="43.2" x14ac:dyDescent="0.3">
      <c r="A19" s="287">
        <v>5</v>
      </c>
      <c r="C19" s="457" t="s">
        <v>154</v>
      </c>
      <c r="D19" s="288"/>
      <c r="F19" s="397">
        <f>-SUM('Link In'!F77:F78)</f>
        <v>2841330</v>
      </c>
      <c r="G19" s="397">
        <f>-SUM('Link In'!K77:K78)</f>
        <v>-325438</v>
      </c>
      <c r="H19" s="398">
        <f t="shared" si="0"/>
        <v>2515892</v>
      </c>
      <c r="I19" s="289" t="str">
        <f>'Link In'!$M$17</f>
        <v>Exhibit 37, Schedule M-1</v>
      </c>
      <c r="J19" s="286" t="str">
        <f>'Link In'!$N$17</f>
        <v>Revenues\[KAWC 2018 Rate Case - Revenue Exhibit.xlsx]Exhibit</v>
      </c>
      <c r="K19" s="290" t="s">
        <v>1000</v>
      </c>
    </row>
    <row r="20" spans="1:11" ht="43.2" x14ac:dyDescent="0.3">
      <c r="A20" s="287">
        <v>6</v>
      </c>
      <c r="C20" s="457" t="s">
        <v>156</v>
      </c>
      <c r="D20" s="288"/>
      <c r="F20" s="397">
        <f>-SUM('Link In'!F79:F80)</f>
        <v>3807199</v>
      </c>
      <c r="G20" s="397">
        <f>-SUM('Link In'!K79:K80)</f>
        <v>-196089</v>
      </c>
      <c r="H20" s="398">
        <f t="shared" si="0"/>
        <v>3611110</v>
      </c>
      <c r="I20" s="289" t="str">
        <f>'Link In'!$M$17</f>
        <v>Exhibit 37, Schedule M-1</v>
      </c>
      <c r="J20" s="286" t="str">
        <f>'Link In'!$N$17</f>
        <v>Revenues\[KAWC 2018 Rate Case - Revenue Exhibit.xlsx]Exhibit</v>
      </c>
      <c r="K20" s="290" t="s">
        <v>1001</v>
      </c>
    </row>
    <row r="21" spans="1:11" ht="43.2" x14ac:dyDescent="0.3">
      <c r="A21" s="287">
        <v>7</v>
      </c>
      <c r="C21" s="457" t="s">
        <v>155</v>
      </c>
      <c r="D21" s="288"/>
      <c r="F21" s="397">
        <f>-SUM('Link In'!F81:F82)</f>
        <v>2812617</v>
      </c>
      <c r="G21" s="397">
        <f>-SUM('Link In'!K81:K82)</f>
        <v>-147896</v>
      </c>
      <c r="H21" s="398">
        <f t="shared" si="0"/>
        <v>2664721</v>
      </c>
      <c r="I21" s="289" t="str">
        <f>'Link In'!$M$17</f>
        <v>Exhibit 37, Schedule M-1</v>
      </c>
      <c r="J21" s="286" t="str">
        <f>'Link In'!$N$17</f>
        <v>Revenues\[KAWC 2018 Rate Case - Revenue Exhibit.xlsx]Exhibit</v>
      </c>
      <c r="K21" s="290" t="s">
        <v>1002</v>
      </c>
    </row>
    <row r="22" spans="1:11" ht="43.2" x14ac:dyDescent="0.3">
      <c r="A22" s="287">
        <v>8</v>
      </c>
      <c r="B22" s="271"/>
      <c r="C22" s="457" t="s">
        <v>157</v>
      </c>
      <c r="D22" s="288"/>
      <c r="F22" s="397">
        <f>-SUM('Link In'!F83:F84)</f>
        <v>6057232</v>
      </c>
      <c r="G22" s="397">
        <f>-SUM('Link In'!K83:K84)</f>
        <v>-353857</v>
      </c>
      <c r="H22" s="398">
        <f t="shared" si="0"/>
        <v>5703375</v>
      </c>
      <c r="I22" s="289" t="str">
        <f>'Link In'!$M$17</f>
        <v>Exhibit 37, Schedule M-1</v>
      </c>
      <c r="J22" s="286" t="str">
        <f>'Link In'!$N$17</f>
        <v>Revenues\[KAWC 2018 Rate Case - Revenue Exhibit.xlsx]Exhibit</v>
      </c>
      <c r="K22" s="290" t="s">
        <v>1003</v>
      </c>
    </row>
    <row r="23" spans="1:11" ht="43.2" x14ac:dyDescent="0.3">
      <c r="A23" s="287">
        <v>9</v>
      </c>
      <c r="B23" s="271"/>
      <c r="C23" s="457" t="s">
        <v>158</v>
      </c>
      <c r="D23" s="288"/>
      <c r="E23" s="292"/>
      <c r="F23" s="397">
        <f>-SUM('Link In'!F85:F87)</f>
        <v>1937407</v>
      </c>
      <c r="G23" s="397">
        <f>-SUM('Link In'!K85:K87)</f>
        <v>-226317</v>
      </c>
      <c r="H23" s="397">
        <f t="shared" si="0"/>
        <v>1711090</v>
      </c>
      <c r="I23" s="419" t="str">
        <f>'Link In'!$M$17</f>
        <v>Exhibit 37, Schedule M-1</v>
      </c>
      <c r="J23" s="420" t="str">
        <f>'Link In'!$N$17</f>
        <v>Revenues\[KAWC 2018 Rate Case - Revenue Exhibit.xlsx]Exhibit</v>
      </c>
      <c r="K23" s="290" t="s">
        <v>1004</v>
      </c>
    </row>
    <row r="24" spans="1:11" ht="43.2" x14ac:dyDescent="0.3">
      <c r="A24" s="287">
        <v>10</v>
      </c>
      <c r="B24" s="271"/>
      <c r="C24" s="457" t="s">
        <v>159</v>
      </c>
      <c r="D24" s="288"/>
      <c r="F24" s="397">
        <f>-SUM('Link In'!F88:F92)</f>
        <v>-1284149</v>
      </c>
      <c r="G24" s="397">
        <f>-SUM('Link In'!K88:K92)</f>
        <v>1344430</v>
      </c>
      <c r="H24" s="398">
        <f t="shared" si="0"/>
        <v>60281</v>
      </c>
      <c r="I24" s="289" t="str">
        <f>'Link In'!$M$17</f>
        <v>Exhibit 37, Schedule M-1</v>
      </c>
      <c r="J24" s="286" t="str">
        <f>'Link In'!$N$17</f>
        <v>Revenues\[KAWC 2018 Rate Case - Revenue Exhibit.xlsx]Exhibit</v>
      </c>
      <c r="K24" s="290" t="s">
        <v>1005</v>
      </c>
    </row>
    <row r="25" spans="1:11" ht="43.2" x14ac:dyDescent="0.3">
      <c r="A25" s="287">
        <v>11</v>
      </c>
      <c r="B25" s="271"/>
      <c r="C25" s="457" t="s">
        <v>160</v>
      </c>
      <c r="D25" s="288"/>
      <c r="F25" s="397">
        <v>0</v>
      </c>
      <c r="G25" s="397">
        <v>0</v>
      </c>
      <c r="H25" s="398">
        <f t="shared" si="0"/>
        <v>0</v>
      </c>
      <c r="I25" s="289" t="str">
        <f>'Link In'!$M$17</f>
        <v>Exhibit 37, Schedule M-1</v>
      </c>
      <c r="J25" s="286" t="str">
        <f>'Link In'!$N$17</f>
        <v>Revenues\[KAWC 2018 Rate Case - Revenue Exhibit.xlsx]Exhibit</v>
      </c>
      <c r="K25" s="290"/>
    </row>
    <row r="26" spans="1:11" x14ac:dyDescent="0.3">
      <c r="A26" s="287">
        <v>12</v>
      </c>
      <c r="B26" s="271">
        <v>400</v>
      </c>
      <c r="C26" s="458" t="s">
        <v>21</v>
      </c>
      <c r="D26" s="291"/>
      <c r="E26" s="22"/>
      <c r="F26" s="399"/>
      <c r="G26" s="399"/>
      <c r="H26" s="400"/>
      <c r="I26" s="23"/>
      <c r="J26" s="28"/>
      <c r="K26" s="24"/>
    </row>
    <row r="27" spans="1:11" ht="43.2" x14ac:dyDescent="0.3">
      <c r="A27" s="287">
        <v>13</v>
      </c>
      <c r="C27" s="457" t="s">
        <v>161</v>
      </c>
      <c r="D27" s="288"/>
      <c r="F27" s="397">
        <f>-'Link In'!F103</f>
        <v>837881</v>
      </c>
      <c r="G27" s="397">
        <f>-'Link In'!K103</f>
        <v>-53397</v>
      </c>
      <c r="H27" s="398">
        <f t="shared" ref="H27:H37" si="1">F27+G27</f>
        <v>784484</v>
      </c>
      <c r="I27" s="289" t="str">
        <f>'Link In'!M$18</f>
        <v>Exhibit 37, Schedule M-1</v>
      </c>
      <c r="J27" s="286" t="str">
        <f>'Link In'!N$18</f>
        <v>Revenues\[KAWC 2018 Rate Case - Revenue Exhibit.xlsx]Exhibit</v>
      </c>
      <c r="K27" s="292" t="s">
        <v>176</v>
      </c>
    </row>
    <row r="28" spans="1:11" ht="43.2" x14ac:dyDescent="0.3">
      <c r="A28" s="287">
        <v>14</v>
      </c>
      <c r="C28" s="457" t="s">
        <v>162</v>
      </c>
      <c r="D28" s="288"/>
      <c r="F28" s="397">
        <f>-'Link In'!F104</f>
        <v>95656</v>
      </c>
      <c r="G28" s="397">
        <f>-'Link In'!K104</f>
        <v>1222</v>
      </c>
      <c r="H28" s="398">
        <f t="shared" si="1"/>
        <v>96878</v>
      </c>
      <c r="I28" s="289" t="str">
        <f>'Link In'!M$18</f>
        <v>Exhibit 37, Schedule M-1</v>
      </c>
      <c r="J28" s="286" t="str">
        <f>'Link In'!N$18</f>
        <v>Revenues\[KAWC 2018 Rate Case - Revenue Exhibit.xlsx]Exhibit</v>
      </c>
      <c r="K28" s="292" t="s">
        <v>298</v>
      </c>
    </row>
    <row r="29" spans="1:11" ht="43.2" x14ac:dyDescent="0.3">
      <c r="A29" s="287">
        <v>15</v>
      </c>
      <c r="C29" s="457" t="s">
        <v>163</v>
      </c>
      <c r="D29" s="288"/>
      <c r="F29" s="397">
        <f>-'Link In'!F105</f>
        <v>154932</v>
      </c>
      <c r="G29" s="397">
        <f>-'Link In'!K105</f>
        <v>-2</v>
      </c>
      <c r="H29" s="398">
        <f t="shared" si="1"/>
        <v>154930</v>
      </c>
      <c r="I29" s="289" t="str">
        <f>'Link In'!M$18</f>
        <v>Exhibit 37, Schedule M-1</v>
      </c>
      <c r="J29" s="286" t="str">
        <f>'Link In'!N$18</f>
        <v>Revenues\[KAWC 2018 Rate Case - Revenue Exhibit.xlsx]Exhibit</v>
      </c>
      <c r="K29" s="292" t="s">
        <v>172</v>
      </c>
    </row>
    <row r="30" spans="1:11" ht="43.2" x14ac:dyDescent="0.3">
      <c r="A30" s="287">
        <v>16</v>
      </c>
      <c r="C30" s="457" t="s">
        <v>164</v>
      </c>
      <c r="D30" s="288"/>
      <c r="F30" s="397">
        <f>-'Link In'!F106</f>
        <v>0</v>
      </c>
      <c r="G30" s="397">
        <f>-'Link In'!K106</f>
        <v>0</v>
      </c>
      <c r="H30" s="398">
        <f t="shared" si="1"/>
        <v>0</v>
      </c>
      <c r="I30" s="289" t="str">
        <f>'Link In'!M$18</f>
        <v>Exhibit 37, Schedule M-1</v>
      </c>
      <c r="J30" s="286" t="str">
        <f>'Link In'!N$18</f>
        <v>Revenues\[KAWC 2018 Rate Case - Revenue Exhibit.xlsx]Exhibit</v>
      </c>
      <c r="K30" s="292" t="s">
        <v>173</v>
      </c>
    </row>
    <row r="31" spans="1:11" ht="43.2" x14ac:dyDescent="0.3">
      <c r="A31" s="287">
        <v>17</v>
      </c>
      <c r="C31" s="457" t="s">
        <v>165</v>
      </c>
      <c r="D31" s="288"/>
      <c r="F31" s="397">
        <f>-'Link In'!F107</f>
        <v>30420</v>
      </c>
      <c r="G31" s="397">
        <f>-'Link In'!K107</f>
        <v>420</v>
      </c>
      <c r="H31" s="398">
        <f t="shared" si="1"/>
        <v>30840</v>
      </c>
      <c r="I31" s="289" t="str">
        <f>'Link In'!M$18</f>
        <v>Exhibit 37, Schedule M-1</v>
      </c>
      <c r="J31" s="286" t="str">
        <f>'Link In'!N$18</f>
        <v>Revenues\[KAWC 2018 Rate Case - Revenue Exhibit.xlsx]Exhibit</v>
      </c>
      <c r="K31" s="292" t="s">
        <v>174</v>
      </c>
    </row>
    <row r="32" spans="1:11" ht="43.2" x14ac:dyDescent="0.3">
      <c r="A32" s="287">
        <v>18</v>
      </c>
      <c r="C32" s="457" t="s">
        <v>166</v>
      </c>
      <c r="D32" s="288"/>
      <c r="F32" s="397">
        <f>-'Link In'!F108</f>
        <v>776520</v>
      </c>
      <c r="G32" s="397">
        <f>-'Link In'!K108</f>
        <v>-10839</v>
      </c>
      <c r="H32" s="398">
        <f t="shared" si="1"/>
        <v>765681</v>
      </c>
      <c r="I32" s="289" t="str">
        <f>'Link In'!M$18</f>
        <v>Exhibit 37, Schedule M-1</v>
      </c>
      <c r="J32" s="286" t="str">
        <f>'Link In'!N$18</f>
        <v>Revenues\[KAWC 2018 Rate Case - Revenue Exhibit.xlsx]Exhibit</v>
      </c>
      <c r="K32" s="292" t="s">
        <v>175</v>
      </c>
    </row>
    <row r="33" spans="1:11" ht="43.2" x14ac:dyDescent="0.3">
      <c r="A33" s="287">
        <v>19</v>
      </c>
      <c r="C33" s="457" t="s">
        <v>167</v>
      </c>
      <c r="D33" s="288"/>
      <c r="F33" s="397">
        <f>-'Link In'!F109</f>
        <v>51797</v>
      </c>
      <c r="G33" s="397">
        <f>-'Link In'!K109</f>
        <v>-259</v>
      </c>
      <c r="H33" s="398">
        <f t="shared" si="1"/>
        <v>51538</v>
      </c>
      <c r="I33" s="289" t="str">
        <f>'Link In'!M$18</f>
        <v>Exhibit 37, Schedule M-1</v>
      </c>
      <c r="J33" s="286" t="str">
        <f>'Link In'!N$18</f>
        <v>Revenues\[KAWC 2018 Rate Case - Revenue Exhibit.xlsx]Exhibit</v>
      </c>
      <c r="K33" s="292" t="s">
        <v>177</v>
      </c>
    </row>
    <row r="34" spans="1:11" ht="43.2" x14ac:dyDescent="0.3">
      <c r="A34" s="287">
        <v>20</v>
      </c>
      <c r="C34" s="457" t="s">
        <v>168</v>
      </c>
      <c r="D34" s="288"/>
      <c r="F34" s="397">
        <f>-'Link In'!F110</f>
        <v>573394</v>
      </c>
      <c r="G34" s="397">
        <f>-'Link In'!K110</f>
        <v>25470</v>
      </c>
      <c r="H34" s="398">
        <f t="shared" si="1"/>
        <v>598864</v>
      </c>
      <c r="I34" s="289" t="str">
        <f>'Link In'!M$18</f>
        <v>Exhibit 37, Schedule M-1</v>
      </c>
      <c r="J34" s="286" t="str">
        <f>'Link In'!N$18</f>
        <v>Revenues\[KAWC 2018 Rate Case - Revenue Exhibit.xlsx]Exhibit</v>
      </c>
      <c r="K34" s="292" t="s">
        <v>178</v>
      </c>
    </row>
    <row r="35" spans="1:11" ht="43.2" x14ac:dyDescent="0.3">
      <c r="A35" s="287">
        <v>21</v>
      </c>
      <c r="C35" s="457" t="s">
        <v>169</v>
      </c>
      <c r="D35" s="288"/>
      <c r="F35" s="397">
        <f>-'Link In'!F112</f>
        <v>165</v>
      </c>
      <c r="G35" s="397">
        <f>-'Link In'!K112</f>
        <v>-165</v>
      </c>
      <c r="H35" s="398">
        <f t="shared" si="1"/>
        <v>0</v>
      </c>
      <c r="I35" s="289" t="str">
        <f>'Link In'!M$18</f>
        <v>Exhibit 37, Schedule M-1</v>
      </c>
      <c r="J35" s="286" t="str">
        <f>'Link In'!N$18</f>
        <v>Revenues\[KAWC 2018 Rate Case - Revenue Exhibit.xlsx]Exhibit</v>
      </c>
      <c r="K35" s="292" t="s">
        <v>179</v>
      </c>
    </row>
    <row r="36" spans="1:11" ht="43.2" x14ac:dyDescent="0.3">
      <c r="A36" s="287">
        <v>22</v>
      </c>
      <c r="C36" s="457" t="s">
        <v>170</v>
      </c>
      <c r="D36" s="288"/>
      <c r="F36" s="397">
        <f>-'Link In'!F113</f>
        <v>0</v>
      </c>
      <c r="G36" s="397">
        <f>-'Link In'!K113</f>
        <v>0</v>
      </c>
      <c r="H36" s="398">
        <f t="shared" si="1"/>
        <v>0</v>
      </c>
      <c r="I36" s="289" t="str">
        <f>'Link In'!M$18</f>
        <v>Exhibit 37, Schedule M-1</v>
      </c>
      <c r="J36" s="286" t="str">
        <f>'Link In'!N$18</f>
        <v>Revenues\[KAWC 2018 Rate Case - Revenue Exhibit.xlsx]Exhibit</v>
      </c>
      <c r="K36" s="292" t="s">
        <v>180</v>
      </c>
    </row>
    <row r="37" spans="1:11" ht="43.2" x14ac:dyDescent="0.3">
      <c r="A37" s="287">
        <v>23</v>
      </c>
      <c r="B37" s="278">
        <v>420</v>
      </c>
      <c r="C37" s="459" t="s">
        <v>68</v>
      </c>
      <c r="D37" s="293"/>
      <c r="E37" s="22"/>
      <c r="F37" s="400">
        <f>'Link In'!G19</f>
        <v>0</v>
      </c>
      <c r="G37" s="400">
        <f>'Link In'!I19</f>
        <v>551340</v>
      </c>
      <c r="H37" s="400">
        <f t="shared" si="1"/>
        <v>551340</v>
      </c>
      <c r="I37" s="23" t="str">
        <f>'Link In'!M19</f>
        <v>W/P - 1-4</v>
      </c>
      <c r="J37" s="294" t="str">
        <f>'Link In'!N19</f>
        <v>Rate Base\[KAWC 2018 Rate Case - Capital-Depr Exp.xlsx]Link Out</v>
      </c>
      <c r="K37" s="24" t="s">
        <v>189</v>
      </c>
    </row>
    <row r="38" spans="1:11" ht="44.25" customHeight="1" thickBot="1" x14ac:dyDescent="0.35">
      <c r="A38" s="287">
        <v>24</v>
      </c>
      <c r="B38" s="295"/>
      <c r="C38" s="296" t="s">
        <v>210</v>
      </c>
      <c r="D38" s="242"/>
      <c r="E38" s="297"/>
      <c r="F38" s="401">
        <f>SUM(F17:F37)</f>
        <v>91907987</v>
      </c>
      <c r="G38" s="401">
        <f>SUM(G17:G37)</f>
        <v>-3391821</v>
      </c>
      <c r="H38" s="401">
        <f>SUM(H17:H37)</f>
        <v>88516166</v>
      </c>
      <c r="K38" s="292"/>
    </row>
    <row r="39" spans="1:11" ht="15" thickTop="1" x14ac:dyDescent="0.3">
      <c r="A39" s="287">
        <v>25</v>
      </c>
      <c r="B39" s="271"/>
      <c r="C39" s="451"/>
      <c r="D39" s="265"/>
      <c r="K39" s="292"/>
    </row>
    <row r="40" spans="1:11" x14ac:dyDescent="0.3">
      <c r="A40" s="287">
        <v>26</v>
      </c>
      <c r="B40" s="278">
        <v>401</v>
      </c>
      <c r="C40" s="460" t="s">
        <v>9</v>
      </c>
      <c r="D40" s="298"/>
      <c r="E40" s="22"/>
      <c r="F40" s="22"/>
      <c r="G40" s="21"/>
      <c r="H40" s="22"/>
      <c r="I40" s="23"/>
      <c r="J40" s="28"/>
      <c r="K40" s="24"/>
    </row>
    <row r="41" spans="1:11" x14ac:dyDescent="0.3">
      <c r="A41" s="287">
        <v>27</v>
      </c>
      <c r="B41" s="271"/>
      <c r="C41" s="461" t="s">
        <v>232</v>
      </c>
      <c r="D41" s="271"/>
      <c r="K41" s="292"/>
    </row>
    <row r="42" spans="1:11" ht="43.2" x14ac:dyDescent="0.3">
      <c r="A42" s="287">
        <v>28</v>
      </c>
      <c r="B42" s="271"/>
      <c r="C42" s="462" t="s">
        <v>11</v>
      </c>
      <c r="D42" s="287"/>
      <c r="F42" s="402">
        <f>'Link In'!G23</f>
        <v>299237</v>
      </c>
      <c r="G42" s="402">
        <f>'Link In'!I23</f>
        <v>-46741</v>
      </c>
      <c r="H42" s="403">
        <f t="shared" ref="H42:H66" si="2">F42+G42</f>
        <v>252496</v>
      </c>
      <c r="I42" s="285" t="str">
        <f>'Link In'!M23</f>
        <v>W/P - 3-2</v>
      </c>
      <c r="J42" s="286" t="e">
        <f>'Link In'!N23</f>
        <v>#VALUE!</v>
      </c>
      <c r="K42" s="290" t="s">
        <v>972</v>
      </c>
    </row>
    <row r="43" spans="1:11" ht="72" x14ac:dyDescent="0.3">
      <c r="A43" s="287">
        <v>29</v>
      </c>
      <c r="B43" s="271"/>
      <c r="C43" s="462" t="s">
        <v>22</v>
      </c>
      <c r="D43" s="287"/>
      <c r="F43" s="402">
        <f>'Link In'!G24</f>
        <v>4136407.9799161823</v>
      </c>
      <c r="G43" s="402">
        <f>'Link In'!I24</f>
        <v>334462</v>
      </c>
      <c r="H43" s="403">
        <f t="shared" si="2"/>
        <v>4470869.9799161823</v>
      </c>
      <c r="I43" s="285" t="str">
        <f>'Link In'!M24</f>
        <v>W/P - 3-2</v>
      </c>
      <c r="J43" s="286" t="str">
        <f>'Link In'!N24</f>
        <v>O&amp;M\[KAWC 2018 Rate Case - Fuel and Power Exhibit.xlsx]Exhibit</v>
      </c>
      <c r="K43" s="290" t="s">
        <v>995</v>
      </c>
    </row>
    <row r="44" spans="1:11" ht="43.2" x14ac:dyDescent="0.3">
      <c r="A44" s="287">
        <v>30</v>
      </c>
      <c r="B44" s="271"/>
      <c r="C44" s="457" t="s">
        <v>12</v>
      </c>
      <c r="D44" s="288"/>
      <c r="F44" s="402">
        <f>'Link In'!G25</f>
        <v>1902436.9872043957</v>
      </c>
      <c r="G44" s="402">
        <f>'Link In'!I25</f>
        <v>985429</v>
      </c>
      <c r="H44" s="403">
        <f t="shared" si="2"/>
        <v>2887865.9872043957</v>
      </c>
      <c r="I44" s="285" t="str">
        <f>'Link In'!M25</f>
        <v>W/P - 3-4</v>
      </c>
      <c r="J44" s="286" t="str">
        <f>'Link In'!N25</f>
        <v>O&amp;M\[KAWC 2018 Rate Case - Chemicals Exhibit.xlsx]Exhibit</v>
      </c>
      <c r="K44" s="290" t="s">
        <v>973</v>
      </c>
    </row>
    <row r="45" spans="1:11" ht="43.2" x14ac:dyDescent="0.3">
      <c r="A45" s="287">
        <v>31</v>
      </c>
      <c r="B45" s="271"/>
      <c r="C45" s="462" t="s">
        <v>13</v>
      </c>
      <c r="D45" s="287"/>
      <c r="F45" s="402">
        <f>'Link In'!G26</f>
        <v>510056</v>
      </c>
      <c r="G45" s="402">
        <f>'Link In'!I26</f>
        <v>-102573</v>
      </c>
      <c r="H45" s="403">
        <f t="shared" si="2"/>
        <v>407483</v>
      </c>
      <c r="I45" s="285" t="str">
        <f>'Link In'!M26</f>
        <v>W/P - 3-5</v>
      </c>
      <c r="J45" s="286" t="str">
        <f>'Link In'!N26</f>
        <v>O&amp;M\[KAWC 2018 Rate Case - Waste Disposal Exhibit.xlsx]Exhibit</v>
      </c>
      <c r="K45" s="290" t="s">
        <v>974</v>
      </c>
    </row>
    <row r="46" spans="1:11" ht="43.2" x14ac:dyDescent="0.3">
      <c r="A46" s="287">
        <v>32</v>
      </c>
      <c r="B46" s="271"/>
      <c r="C46" s="457" t="s">
        <v>23</v>
      </c>
      <c r="D46" s="288"/>
      <c r="F46" s="402">
        <f>'Link In'!G27</f>
        <v>7184124</v>
      </c>
      <c r="G46" s="402">
        <f>'Link In'!I27</f>
        <v>618326</v>
      </c>
      <c r="H46" s="403">
        <f t="shared" si="2"/>
        <v>7802450</v>
      </c>
      <c r="I46" s="285" t="str">
        <f>'Link In'!M27</f>
        <v>W/P - 3-1</v>
      </c>
      <c r="J46" s="286" t="str">
        <f>'Link In'!N27</f>
        <v>O&amp;M\[KAWC 2018 Rate Case - Labor and Labor Related Exhibit.xlsx]Labor Exhibit</v>
      </c>
      <c r="K46" s="423" t="s">
        <v>1006</v>
      </c>
    </row>
    <row r="47" spans="1:11" ht="43.2" x14ac:dyDescent="0.3">
      <c r="A47" s="287">
        <v>33</v>
      </c>
      <c r="B47" s="271"/>
      <c r="C47" s="462" t="s">
        <v>24</v>
      </c>
      <c r="D47" s="287"/>
      <c r="F47" s="402">
        <f>'Link In'!G28</f>
        <v>439161</v>
      </c>
      <c r="G47" s="402">
        <f>'Link In'!I28</f>
        <v>-39642</v>
      </c>
      <c r="H47" s="403">
        <f t="shared" si="2"/>
        <v>399519</v>
      </c>
      <c r="I47" s="285" t="str">
        <f>'Link In'!M28</f>
        <v>W/P - 3-1c</v>
      </c>
      <c r="J47" s="286" t="str">
        <f>'Link In'!N28</f>
        <v>O&amp;M\[KAWC 2018 Rate Case - Labor and Labor Related Exhibit.xlsx]Pension Exhibit</v>
      </c>
      <c r="K47" s="423" t="s">
        <v>975</v>
      </c>
    </row>
    <row r="48" spans="1:11" ht="43.2" x14ac:dyDescent="0.3">
      <c r="A48" s="287">
        <v>34</v>
      </c>
      <c r="B48" s="448"/>
      <c r="C48" s="462" t="s">
        <v>269</v>
      </c>
      <c r="D48" s="287"/>
      <c r="F48" s="402">
        <f>'Link In'!G29</f>
        <v>114601</v>
      </c>
      <c r="G48" s="402">
        <f>'Link In'!I29</f>
        <v>-40568</v>
      </c>
      <c r="H48" s="403">
        <f t="shared" ref="H48" si="3">F48+G48</f>
        <v>74033</v>
      </c>
      <c r="I48" s="285" t="str">
        <f>'Link In'!M29</f>
        <v>W/P - 3-1a</v>
      </c>
      <c r="J48" s="286" t="str">
        <f>'Link In'!N29</f>
        <v>O&amp;M\[KAWC 2018 Rate Case - Labor and Labor Related Exhibit.xlsx]Group Ins Exhibit</v>
      </c>
      <c r="K48" s="423" t="s">
        <v>976</v>
      </c>
    </row>
    <row r="49" spans="1:22" ht="43.2" x14ac:dyDescent="0.3">
      <c r="A49" s="287">
        <v>35</v>
      </c>
      <c r="B49" s="271"/>
      <c r="C49" s="457" t="s">
        <v>15</v>
      </c>
      <c r="D49" s="288"/>
      <c r="F49" s="402">
        <f>'Link In'!G30</f>
        <v>1415517</v>
      </c>
      <c r="G49" s="402">
        <f>'Link In'!I30</f>
        <v>304797</v>
      </c>
      <c r="H49" s="403">
        <f t="shared" si="2"/>
        <v>1720314</v>
      </c>
      <c r="I49" s="285" t="str">
        <f>'Link In'!M30</f>
        <v>W/P - 3-1a</v>
      </c>
      <c r="J49" s="286" t="str">
        <f>'Link In'!N30</f>
        <v>O&amp;M\[KAWC 2018 Rate Case - Labor and Labor Related Exhibit.xlsx]Group Ins Exhibit</v>
      </c>
      <c r="K49" s="423" t="s">
        <v>977</v>
      </c>
    </row>
    <row r="50" spans="1:22" ht="57.6" x14ac:dyDescent="0.3">
      <c r="A50" s="287">
        <v>36</v>
      </c>
      <c r="B50" s="271"/>
      <c r="C50" s="462" t="s">
        <v>25</v>
      </c>
      <c r="D50" s="287"/>
      <c r="F50" s="402">
        <f>'Link In'!G31</f>
        <v>578137</v>
      </c>
      <c r="G50" s="402">
        <f>'Link In'!I31</f>
        <v>70626</v>
      </c>
      <c r="H50" s="403">
        <f t="shared" si="2"/>
        <v>648763</v>
      </c>
      <c r="I50" s="285" t="str">
        <f>'Link In'!M31</f>
        <v>W/P - 3-1b</v>
      </c>
      <c r="J50" s="286" t="str">
        <f>'Link In'!N31</f>
        <v>O&amp;M\[KAWC 2018 Rate Case - Labor and Labor Related Exhibit.xlsx]Other Benefits Exhibit</v>
      </c>
      <c r="K50" s="423" t="s">
        <v>193</v>
      </c>
    </row>
    <row r="51" spans="1:22" ht="43.2" x14ac:dyDescent="0.3">
      <c r="A51" s="287">
        <v>37</v>
      </c>
      <c r="B51" s="271"/>
      <c r="C51" s="457" t="s">
        <v>14</v>
      </c>
      <c r="D51" s="288"/>
      <c r="F51" s="402">
        <f>'Link In'!G32</f>
        <v>9384894</v>
      </c>
      <c r="G51" s="402">
        <f>'Link In'!I32</f>
        <v>334123.9872512829</v>
      </c>
      <c r="H51" s="403">
        <f t="shared" si="2"/>
        <v>9719017.9872512836</v>
      </c>
      <c r="I51" s="285" t="str">
        <f>'Link In'!M32</f>
        <v>W/P - 3-7</v>
      </c>
      <c r="J51" s="286" t="e">
        <f>'Link In'!N32</f>
        <v>#VALUE!</v>
      </c>
      <c r="K51" s="290" t="s">
        <v>978</v>
      </c>
    </row>
    <row r="52" spans="1:22" ht="57.6" x14ac:dyDescent="0.3">
      <c r="A52" s="287">
        <v>38</v>
      </c>
      <c r="B52" s="271"/>
      <c r="C52" s="462" t="s">
        <v>26</v>
      </c>
      <c r="D52" s="287"/>
      <c r="F52" s="402">
        <f>'Link In'!G33</f>
        <v>914525</v>
      </c>
      <c r="G52" s="402">
        <f>'Link In'!I33</f>
        <v>29923</v>
      </c>
      <c r="H52" s="403">
        <f t="shared" si="2"/>
        <v>944448</v>
      </c>
      <c r="I52" s="285" t="str">
        <f>'Link In'!M33</f>
        <v>W/P - 3-18</v>
      </c>
      <c r="J52" s="286" t="str">
        <f>'Link In'!N33</f>
        <v>O&amp;M\[KAWC 2018 Rate Case - Contract Services Exhibit.xlsx]Exhibit</v>
      </c>
      <c r="K52" s="290" t="s">
        <v>979</v>
      </c>
    </row>
    <row r="53" spans="1:22" ht="43.2" x14ac:dyDescent="0.3">
      <c r="A53" s="287">
        <v>39</v>
      </c>
      <c r="B53" s="271"/>
      <c r="C53" s="462" t="s">
        <v>27</v>
      </c>
      <c r="D53" s="287"/>
      <c r="F53" s="402">
        <f>'Link In'!G34</f>
        <v>693169</v>
      </c>
      <c r="G53" s="402">
        <f>'Link In'!I34</f>
        <v>15701</v>
      </c>
      <c r="H53" s="403">
        <f t="shared" si="2"/>
        <v>708870</v>
      </c>
      <c r="I53" s="285" t="str">
        <f>'Link In'!M34</f>
        <v>W/P - 3-12</v>
      </c>
      <c r="J53" s="286" t="str">
        <f>'Link In'!N34</f>
        <v>O&amp;M\[KAWC 2018 Rate Case - Building Maintenance &amp; Services Exhibit.xlsx]Exhibit</v>
      </c>
      <c r="K53" s="290" t="s">
        <v>980</v>
      </c>
    </row>
    <row r="54" spans="1:22" ht="43.2" x14ac:dyDescent="0.3">
      <c r="A54" s="287">
        <v>40</v>
      </c>
      <c r="B54" s="271"/>
      <c r="C54" s="462" t="s">
        <v>28</v>
      </c>
      <c r="D54" s="287"/>
      <c r="F54" s="402">
        <f>'Link In'!G35</f>
        <v>250802</v>
      </c>
      <c r="G54" s="402">
        <f>'Link In'!I35</f>
        <v>-1151</v>
      </c>
      <c r="H54" s="403">
        <f t="shared" si="2"/>
        <v>249651</v>
      </c>
      <c r="I54" s="285" t="str">
        <f>'Link In'!M35</f>
        <v>W/P - 3-14</v>
      </c>
      <c r="J54" s="286" t="str">
        <f>'Link In'!N35</f>
        <v>O&amp;M\[KAWC 2018 Rate Case - Telecommunications Exhibit.xlsx]Exhibit</v>
      </c>
      <c r="K54" s="290" t="s">
        <v>981</v>
      </c>
    </row>
    <row r="55" spans="1:22" ht="43.2" x14ac:dyDescent="0.3">
      <c r="A55" s="287">
        <v>41</v>
      </c>
      <c r="B55" s="271"/>
      <c r="C55" s="457" t="s">
        <v>29</v>
      </c>
      <c r="D55" s="288"/>
      <c r="F55" s="402">
        <f>'Link In'!G36</f>
        <v>29196</v>
      </c>
      <c r="G55" s="402">
        <f>'Link In'!I36</f>
        <v>2952</v>
      </c>
      <c r="H55" s="403">
        <f t="shared" si="2"/>
        <v>32148</v>
      </c>
      <c r="I55" s="285" t="str">
        <f>'Link In'!M36</f>
        <v>W/P - 3-15</v>
      </c>
      <c r="J55" s="286" t="str">
        <f>'Link In'!N36</f>
        <v>O&amp;M\[KAWC 2018 Rate Case - Postage, Printing &amp; Stationary Exhibit.xlsx]Exhibit</v>
      </c>
      <c r="K55" s="290" t="s">
        <v>982</v>
      </c>
      <c r="L55" s="102"/>
      <c r="M55" s="102"/>
      <c r="N55" s="102"/>
      <c r="O55" s="102"/>
      <c r="P55" s="102"/>
      <c r="Q55" s="102"/>
      <c r="R55" s="102"/>
      <c r="S55" s="102"/>
      <c r="T55" s="102"/>
      <c r="U55" s="102"/>
      <c r="V55" s="102"/>
    </row>
    <row r="56" spans="1:22" ht="57.6" x14ac:dyDescent="0.3">
      <c r="A56" s="287">
        <v>42</v>
      </c>
      <c r="B56" s="271"/>
      <c r="C56" s="462" t="s">
        <v>266</v>
      </c>
      <c r="D56" s="287"/>
      <c r="F56" s="402">
        <f>'Link In'!G37</f>
        <v>285259</v>
      </c>
      <c r="G56" s="402">
        <f>'Link In'!I37</f>
        <v>61556</v>
      </c>
      <c r="H56" s="403">
        <f t="shared" si="2"/>
        <v>346815</v>
      </c>
      <c r="I56" s="285" t="str">
        <f>'Link In'!M37</f>
        <v>W/P - 3-16</v>
      </c>
      <c r="J56" s="286" t="str">
        <f>'Link In'!N37</f>
        <v>O&amp;M\[KAWC 2018 Rate Case - Office Supplies Exhibit.xlsx]Exhibit</v>
      </c>
      <c r="K56" s="290" t="s">
        <v>983</v>
      </c>
      <c r="L56" s="102"/>
      <c r="M56" s="102"/>
      <c r="N56" s="102"/>
      <c r="O56" s="102"/>
      <c r="P56" s="102"/>
      <c r="Q56" s="102"/>
      <c r="R56" s="102"/>
      <c r="S56" s="102"/>
      <c r="T56" s="102"/>
      <c r="U56" s="102"/>
      <c r="V56" s="102"/>
    </row>
    <row r="57" spans="1:22" ht="43.2" x14ac:dyDescent="0.3">
      <c r="A57" s="287">
        <v>43</v>
      </c>
      <c r="B57" s="271"/>
      <c r="C57" s="457" t="s">
        <v>30</v>
      </c>
      <c r="D57" s="288"/>
      <c r="F57" s="402">
        <f>'Link In'!G38</f>
        <v>7988</v>
      </c>
      <c r="G57" s="402">
        <f>'Link In'!I38</f>
        <v>-7988</v>
      </c>
      <c r="H57" s="403">
        <f t="shared" si="2"/>
        <v>0</v>
      </c>
      <c r="I57" s="285" t="str">
        <f>'Link In'!M38</f>
        <v>W/P - 3-17</v>
      </c>
      <c r="J57" s="286" t="str">
        <f>'Link In'!N38</f>
        <v>O&amp;M\[KAWC 2018 Rate Case - Advertising &amp; Marketing Exhibit.xlsx]Exhibit</v>
      </c>
      <c r="K57" s="290" t="s">
        <v>984</v>
      </c>
    </row>
    <row r="58" spans="1:22" ht="57.6" x14ac:dyDescent="0.3">
      <c r="A58" s="287">
        <v>44</v>
      </c>
      <c r="B58" s="271"/>
      <c r="C58" s="457" t="s">
        <v>31</v>
      </c>
      <c r="D58" s="288"/>
      <c r="F58" s="402">
        <f>'Link In'!G39</f>
        <v>126714</v>
      </c>
      <c r="G58" s="402">
        <f>'Link In'!I39</f>
        <v>72977</v>
      </c>
      <c r="H58" s="403">
        <f t="shared" si="2"/>
        <v>199691</v>
      </c>
      <c r="I58" s="285" t="str">
        <f>'Link In'!M39</f>
        <v>W/P - 3-19</v>
      </c>
      <c r="J58" s="286" t="str">
        <f>'Link In'!N39</f>
        <v>O&amp;M\[KAWC 2018 Rate Case - Employee Related Expense Exhibit.xlsx]Exhibit</v>
      </c>
      <c r="K58" s="290" t="s">
        <v>985</v>
      </c>
    </row>
    <row r="59" spans="1:22" ht="57.6" x14ac:dyDescent="0.3">
      <c r="A59" s="287">
        <v>45</v>
      </c>
      <c r="B59" s="271"/>
      <c r="C59" s="457" t="s">
        <v>32</v>
      </c>
      <c r="D59" s="288"/>
      <c r="F59" s="402">
        <f>'Link In'!G40</f>
        <v>656773.1948761422</v>
      </c>
      <c r="G59" s="402">
        <f>'Link In'!I40</f>
        <v>192662</v>
      </c>
      <c r="H59" s="403">
        <f t="shared" si="2"/>
        <v>849435.1948761422</v>
      </c>
      <c r="I59" s="285" t="str">
        <f>'Link In'!M40</f>
        <v>W/P - 3-20</v>
      </c>
      <c r="J59" s="286" t="str">
        <f>'Link In'!N40</f>
        <v>O&amp;M\[KAWC 2018 Rate Case - Miscellaneous Expense Exhibit.xlsx]Exhibit</v>
      </c>
      <c r="K59" s="290" t="s">
        <v>986</v>
      </c>
    </row>
    <row r="60" spans="1:22" ht="57.6" x14ac:dyDescent="0.3">
      <c r="A60" s="287">
        <v>46</v>
      </c>
      <c r="B60" s="271"/>
      <c r="C60" s="457" t="s">
        <v>18</v>
      </c>
      <c r="D60" s="288"/>
      <c r="F60" s="402">
        <f>'Link In'!G41</f>
        <v>22122</v>
      </c>
      <c r="G60" s="402">
        <f>'Link In'!I41</f>
        <v>1280</v>
      </c>
      <c r="H60" s="403">
        <f t="shared" si="2"/>
        <v>23402</v>
      </c>
      <c r="I60" s="285" t="str">
        <f>'Link In'!M41</f>
        <v>W/P - 3-11</v>
      </c>
      <c r="J60" s="286" t="e">
        <f>'Link In'!N41</f>
        <v>#VALUE!</v>
      </c>
      <c r="K60" s="290" t="s">
        <v>987</v>
      </c>
      <c r="L60" s="102"/>
      <c r="M60" s="102"/>
      <c r="N60" s="102"/>
      <c r="O60" s="102"/>
      <c r="P60" s="102"/>
      <c r="Q60" s="102"/>
      <c r="R60" s="102"/>
      <c r="S60" s="102"/>
      <c r="T60" s="102"/>
      <c r="U60" s="102"/>
      <c r="V60" s="102"/>
    </row>
    <row r="61" spans="1:22" ht="43.2" x14ac:dyDescent="0.3">
      <c r="A61" s="287">
        <v>47</v>
      </c>
      <c r="B61" s="271"/>
      <c r="C61" s="457" t="s">
        <v>33</v>
      </c>
      <c r="D61" s="288"/>
      <c r="F61" s="402">
        <f>'Link In'!G42</f>
        <v>373594</v>
      </c>
      <c r="G61" s="402">
        <f>'Link In'!I42</f>
        <v>50370</v>
      </c>
      <c r="H61" s="403">
        <f t="shared" si="2"/>
        <v>423964</v>
      </c>
      <c r="I61" s="285" t="str">
        <f>'Link In'!M42</f>
        <v>W/P - 3-21</v>
      </c>
      <c r="J61" s="286" t="str">
        <f>'Link In'!N42</f>
        <v>O&amp;M\[KAWC 2018 Rate Case - Transportation Exhibit.xlsx]Exhibit</v>
      </c>
      <c r="K61" s="290" t="s">
        <v>988</v>
      </c>
      <c r="L61" s="102"/>
      <c r="M61" s="102"/>
      <c r="N61" s="102"/>
      <c r="O61" s="102"/>
      <c r="P61" s="102"/>
      <c r="Q61" s="102"/>
      <c r="R61" s="102"/>
      <c r="S61" s="102"/>
      <c r="T61" s="102"/>
      <c r="U61" s="102"/>
      <c r="V61" s="102"/>
    </row>
    <row r="62" spans="1:22" ht="43.2" x14ac:dyDescent="0.3">
      <c r="A62" s="287">
        <v>48</v>
      </c>
      <c r="B62" s="271"/>
      <c r="C62" s="457" t="s">
        <v>34</v>
      </c>
      <c r="D62" s="288"/>
      <c r="F62" s="402">
        <f>'Link In'!G43</f>
        <v>859138.83800327987</v>
      </c>
      <c r="G62" s="402">
        <f>'Link In'!I43</f>
        <v>-55046</v>
      </c>
      <c r="H62" s="403">
        <f t="shared" si="2"/>
        <v>804092.83800327987</v>
      </c>
      <c r="I62" s="285" t="str">
        <f>'Link In'!M43</f>
        <v>W/P - 3-10</v>
      </c>
      <c r="J62" s="286" t="str">
        <f>'Link In'!N43</f>
        <v>O&amp;M\[KAWC 2018 Rate Case - Uncollectibles Expense Exhibit.xlsx]Exhibit</v>
      </c>
      <c r="K62" s="290" t="s">
        <v>989</v>
      </c>
    </row>
    <row r="63" spans="1:22" ht="43.2" x14ac:dyDescent="0.3">
      <c r="A63" s="287">
        <v>49</v>
      </c>
      <c r="B63" s="271"/>
      <c r="C63" s="457" t="s">
        <v>35</v>
      </c>
      <c r="D63" s="288"/>
      <c r="F63" s="402">
        <f>'Link In'!G44</f>
        <v>1161947</v>
      </c>
      <c r="G63" s="402">
        <f>'Link In'!I44</f>
        <v>180101</v>
      </c>
      <c r="H63" s="403">
        <f t="shared" si="2"/>
        <v>1342048</v>
      </c>
      <c r="I63" s="285" t="str">
        <f>'Link In'!M44</f>
        <v>W/P - 3-9</v>
      </c>
      <c r="J63" s="286" t="str">
        <f>'Link In'!N44</f>
        <v>O&amp;M\[KAWC 2018 Rate Case - Customer Accounting-Postage Exhibit.xlsx]Exhibit</v>
      </c>
      <c r="K63" s="290" t="s">
        <v>996</v>
      </c>
    </row>
    <row r="64" spans="1:22" ht="43.2" x14ac:dyDescent="0.3">
      <c r="A64" s="287">
        <v>50</v>
      </c>
      <c r="B64" s="271"/>
      <c r="C64" s="457" t="s">
        <v>16</v>
      </c>
      <c r="D64" s="288"/>
      <c r="F64" s="402">
        <f>'Link In'!G45</f>
        <v>289720</v>
      </c>
      <c r="G64" s="402">
        <f>'Link In'!I45</f>
        <v>120466</v>
      </c>
      <c r="H64" s="403">
        <f t="shared" si="2"/>
        <v>410186</v>
      </c>
      <c r="I64" s="285" t="str">
        <f>'Link In'!M45</f>
        <v>W/P - 3-6</v>
      </c>
      <c r="J64" s="286" t="e">
        <f>'Link In'!N45</f>
        <v>#VALUE!</v>
      </c>
      <c r="K64" s="290" t="s">
        <v>990</v>
      </c>
    </row>
    <row r="65" spans="1:11" ht="43.2" x14ac:dyDescent="0.3">
      <c r="A65" s="287">
        <v>51</v>
      </c>
      <c r="B65" s="271"/>
      <c r="C65" s="457" t="s">
        <v>17</v>
      </c>
      <c r="D65" s="288"/>
      <c r="F65" s="402">
        <f>'Link In'!G46</f>
        <v>686069</v>
      </c>
      <c r="G65" s="402">
        <f>'Link In'!I46</f>
        <v>81019</v>
      </c>
      <c r="H65" s="403">
        <f t="shared" si="2"/>
        <v>767088</v>
      </c>
      <c r="I65" s="285" t="str">
        <f>'Link In'!M46</f>
        <v>W/P - 3-8</v>
      </c>
      <c r="J65" s="286" t="str">
        <f>'Link In'!N46</f>
        <v>O&amp;M\[KAWC 2018 Rate Case - IOTG Exhibit.xlsx]Exhibit</v>
      </c>
      <c r="K65" s="290" t="s">
        <v>997</v>
      </c>
    </row>
    <row r="66" spans="1:11" ht="57.6" x14ac:dyDescent="0.3">
      <c r="A66" s="287">
        <v>52</v>
      </c>
      <c r="B66" s="278"/>
      <c r="C66" s="463" t="s">
        <v>36</v>
      </c>
      <c r="D66" s="293"/>
      <c r="E66" s="22"/>
      <c r="F66" s="404">
        <f>'Link In'!G47</f>
        <v>1964045</v>
      </c>
      <c r="G66" s="404">
        <f>'Link In'!I47</f>
        <v>357155</v>
      </c>
      <c r="H66" s="405">
        <f t="shared" si="2"/>
        <v>2321200</v>
      </c>
      <c r="I66" s="23" t="str">
        <f>'Link In'!M47</f>
        <v>W/P - 3-13</v>
      </c>
      <c r="J66" s="28" t="str">
        <f>'Link In'!N47</f>
        <v>O&amp;M\[KAWC 2018 Rate Case - Maintenance Supplies &amp; Services Exhibit.xlsx]Exhibit</v>
      </c>
      <c r="K66" s="424" t="s">
        <v>1007</v>
      </c>
    </row>
    <row r="67" spans="1:11" ht="35.25" customHeight="1" thickBot="1" x14ac:dyDescent="0.35">
      <c r="A67" s="287">
        <v>53</v>
      </c>
      <c r="B67" s="271"/>
      <c r="C67" s="296" t="s">
        <v>226</v>
      </c>
      <c r="D67" s="271"/>
      <c r="F67" s="406">
        <f>SUM(F42:F66)</f>
        <v>34285634</v>
      </c>
      <c r="G67" s="406">
        <f>SUM(G42:G66)</f>
        <v>3520216.9872512827</v>
      </c>
      <c r="H67" s="406">
        <f>SUM(H42:H66)</f>
        <v>37805850.987251282</v>
      </c>
      <c r="K67" s="292"/>
    </row>
    <row r="68" spans="1:11" ht="15" thickTop="1" x14ac:dyDescent="0.3">
      <c r="A68" s="287">
        <v>54</v>
      </c>
      <c r="B68" s="271"/>
      <c r="C68" s="464"/>
      <c r="D68" s="287"/>
      <c r="F68" s="403"/>
      <c r="G68" s="407"/>
      <c r="H68" s="403"/>
      <c r="K68" s="292"/>
    </row>
    <row r="69" spans="1:11" x14ac:dyDescent="0.3">
      <c r="A69" s="287">
        <v>55</v>
      </c>
      <c r="B69" s="278"/>
      <c r="C69" s="460" t="s">
        <v>86</v>
      </c>
      <c r="D69" s="298"/>
      <c r="E69" s="22"/>
      <c r="F69" s="405"/>
      <c r="G69" s="405"/>
      <c r="H69" s="405"/>
      <c r="I69" s="23"/>
      <c r="J69" s="28"/>
      <c r="K69" s="24"/>
    </row>
    <row r="70" spans="1:11" ht="100.8" x14ac:dyDescent="0.3">
      <c r="A70" s="287">
        <v>56</v>
      </c>
      <c r="B70" s="271">
        <v>403</v>
      </c>
      <c r="C70" s="462" t="s">
        <v>64</v>
      </c>
      <c r="D70" s="287"/>
      <c r="F70" s="402">
        <f>'Link In'!G51</f>
        <v>16275109</v>
      </c>
      <c r="G70" s="402">
        <f>'Link In'!I51</f>
        <v>2108294.4191174433</v>
      </c>
      <c r="H70" s="403">
        <f>F70+G70</f>
        <v>18383403.419117443</v>
      </c>
      <c r="I70" s="299" t="str">
        <f>'Link In'!M51</f>
        <v>W/P - 4-1</v>
      </c>
      <c r="J70" s="300" t="str">
        <f>'Link In'!N51</f>
        <v>Rate Base\[KAWC 2018 Rate Case - Capital-Depr Exp.xlsx]Link Out</v>
      </c>
      <c r="K70" s="290" t="s">
        <v>992</v>
      </c>
    </row>
    <row r="71" spans="1:11" ht="57.6" x14ac:dyDescent="0.3">
      <c r="A71" s="287">
        <v>57</v>
      </c>
      <c r="B71" s="268">
        <v>406</v>
      </c>
      <c r="C71" s="462" t="s">
        <v>116</v>
      </c>
      <c r="D71" s="287"/>
      <c r="F71" s="402">
        <f>'Link In'!G52</f>
        <v>8556</v>
      </c>
      <c r="G71" s="402">
        <f>'Link In'!I52</f>
        <v>16010.75499999999</v>
      </c>
      <c r="H71" s="403">
        <f>F71+G71</f>
        <v>24566.75499999999</v>
      </c>
      <c r="I71" s="299" t="str">
        <f>'Link In'!M52</f>
        <v>W/P - 4-2</v>
      </c>
      <c r="J71" s="300" t="str">
        <f>'Link In'!N52</f>
        <v>Rate Base\[KAWC 2018 Rate Case - Amortization Expense.xlsx]Exhibit</v>
      </c>
      <c r="K71" s="290" t="s">
        <v>1008</v>
      </c>
    </row>
    <row r="72" spans="1:11" ht="57.6" x14ac:dyDescent="0.3">
      <c r="A72" s="287">
        <v>58</v>
      </c>
      <c r="B72" s="268">
        <v>407</v>
      </c>
      <c r="C72" s="462" t="s">
        <v>96</v>
      </c>
      <c r="D72" s="287"/>
      <c r="F72" s="402">
        <f>'Link In'!G53</f>
        <v>267920</v>
      </c>
      <c r="G72" s="402">
        <f>'Link In'!I53</f>
        <v>-4482.2600000000166</v>
      </c>
      <c r="H72" s="403">
        <f>F72+G72</f>
        <v>263437.74</v>
      </c>
      <c r="I72" s="299" t="str">
        <f>'Link In'!M53</f>
        <v>W/P - 4-2</v>
      </c>
      <c r="J72" s="300" t="str">
        <f>'Link In'!N53</f>
        <v>Rate Base\[KAWC 2018 Rate Case - Amortization Expense.xlsx]Exhibit</v>
      </c>
      <c r="K72" s="290" t="s">
        <v>991</v>
      </c>
    </row>
    <row r="73" spans="1:11" x14ac:dyDescent="0.3">
      <c r="A73" s="287">
        <v>59</v>
      </c>
      <c r="B73" s="268"/>
      <c r="C73" s="465" t="s">
        <v>69</v>
      </c>
      <c r="D73" s="301"/>
      <c r="F73" s="402"/>
      <c r="G73" s="402"/>
      <c r="H73" s="403"/>
      <c r="I73" s="299"/>
      <c r="J73" s="300"/>
      <c r="K73" s="292"/>
    </row>
    <row r="74" spans="1:11" ht="57.6" x14ac:dyDescent="0.3">
      <c r="A74" s="287">
        <v>60</v>
      </c>
      <c r="B74" s="268">
        <v>409</v>
      </c>
      <c r="C74" s="457" t="s">
        <v>104</v>
      </c>
      <c r="D74" s="288"/>
      <c r="F74" s="402">
        <f>'Link In'!G55</f>
        <v>1059899.1223152166</v>
      </c>
      <c r="G74" s="402">
        <f>'Link In'!I55</f>
        <v>-302606.32915898331</v>
      </c>
      <c r="H74" s="403">
        <f>F74+G74</f>
        <v>757292.79315623327</v>
      </c>
      <c r="I74" s="299" t="str">
        <f>'Link In'!M55</f>
        <v>SCHEDULE E-1.4</v>
      </c>
      <c r="J74" s="302" t="str">
        <f>'Link In'!N55</f>
        <v>Taxes\[KAWC 2018 Rate Case - Income Tax Exhibit.xlsx]E-1.4 State Inc Tax Forecast</v>
      </c>
      <c r="K74" s="290" t="s">
        <v>243</v>
      </c>
    </row>
    <row r="75" spans="1:11" ht="57.6" x14ac:dyDescent="0.3">
      <c r="A75" s="287">
        <v>61</v>
      </c>
      <c r="B75" s="268">
        <v>410</v>
      </c>
      <c r="C75" s="457" t="s">
        <v>105</v>
      </c>
      <c r="D75" s="288"/>
      <c r="F75" s="402">
        <f>'Link In'!G56</f>
        <v>-69784.018978518812</v>
      </c>
      <c r="G75" s="402">
        <f>'Link In'!I56</f>
        <v>-187655.19993618364</v>
      </c>
      <c r="H75" s="403">
        <f>F75+G75</f>
        <v>-257439.21891470245</v>
      </c>
      <c r="I75" s="299" t="str">
        <f>'Link In'!M56</f>
        <v>SCHEDULE E-1.4</v>
      </c>
      <c r="J75" s="302" t="str">
        <f>'Link In'!N56</f>
        <v>Taxes\[KAWC 2018 Rate Case - Income Tax Exhibit.xlsx]E-1.4 State Inc Tax Forecast</v>
      </c>
      <c r="K75" s="290" t="s">
        <v>244</v>
      </c>
    </row>
    <row r="76" spans="1:11" x14ac:dyDescent="0.3">
      <c r="A76" s="287">
        <v>62</v>
      </c>
      <c r="B76" s="268"/>
      <c r="C76" s="465" t="s">
        <v>70</v>
      </c>
      <c r="D76" s="301"/>
      <c r="F76" s="402"/>
      <c r="G76" s="402"/>
      <c r="H76" s="403"/>
      <c r="I76" s="299"/>
      <c r="J76" s="302"/>
      <c r="K76" s="292"/>
    </row>
    <row r="77" spans="1:11" ht="57.6" x14ac:dyDescent="0.3">
      <c r="A77" s="287">
        <v>63</v>
      </c>
      <c r="B77" s="268">
        <v>409</v>
      </c>
      <c r="C77" s="457" t="s">
        <v>106</v>
      </c>
      <c r="D77" s="288"/>
      <c r="F77" s="402">
        <f>'Link In'!G58</f>
        <v>4902251.8913184591</v>
      </c>
      <c r="G77" s="402">
        <f>'Link In'!I58</f>
        <v>-1295865.9936955641</v>
      </c>
      <c r="H77" s="403">
        <f>F77+G77</f>
        <v>3606385.897622895</v>
      </c>
      <c r="I77" s="299" t="str">
        <f>'Link In'!M58</f>
        <v>SCHEDULE E-1.3</v>
      </c>
      <c r="J77" s="302" t="str">
        <f>'Link In'!N58</f>
        <v>Taxes\[KAWC 2018 Rate Case - Income Tax Exhibit.xlsx]E-1.3 Federal Inc Tax Forecast</v>
      </c>
      <c r="K77" s="290" t="s">
        <v>243</v>
      </c>
    </row>
    <row r="78" spans="1:11" ht="57.6" x14ac:dyDescent="0.3">
      <c r="A78" s="287">
        <v>64</v>
      </c>
      <c r="B78" s="268">
        <v>410</v>
      </c>
      <c r="C78" s="457" t="s">
        <v>107</v>
      </c>
      <c r="D78" s="288"/>
      <c r="F78" s="402">
        <f>'Link In'!G59</f>
        <v>-749279.25538450456</v>
      </c>
      <c r="G78" s="402">
        <f>'Link In'!I59</f>
        <v>-653584.9746278997</v>
      </c>
      <c r="H78" s="403">
        <f>F78+G78</f>
        <v>-1402864.2300124043</v>
      </c>
      <c r="I78" s="299" t="str">
        <f>'Link In'!M59</f>
        <v>SCHEDULE E-1.3</v>
      </c>
      <c r="J78" s="302" t="str">
        <f>'Link In'!N59</f>
        <v>Taxes\[KAWC 2018 Rate Case - Income Tax Exhibit.xlsx]E-1.3 Federal Inc Tax Forecast</v>
      </c>
      <c r="K78" s="290" t="s">
        <v>244</v>
      </c>
    </row>
    <row r="79" spans="1:11" ht="43.2" x14ac:dyDescent="0.3">
      <c r="A79" s="287">
        <v>65</v>
      </c>
      <c r="B79" s="268">
        <v>412</v>
      </c>
      <c r="C79" s="457" t="s">
        <v>101</v>
      </c>
      <c r="D79" s="288"/>
      <c r="F79" s="402">
        <f>'Link In'!G60</f>
        <v>-78492</v>
      </c>
      <c r="G79" s="402">
        <f>'Link In'!I60</f>
        <v>0</v>
      </c>
      <c r="H79" s="403">
        <f>F79+G79</f>
        <v>-78492</v>
      </c>
      <c r="I79" s="303" t="str">
        <f>'Link In'!M60</f>
        <v>SCHEDULE E-1.3</v>
      </c>
      <c r="J79" s="302" t="str">
        <f>'Link In'!N60</f>
        <v>Taxes\[KAWC 2018 Rate Case - Income Tax Exhibit.xlsx]E-1.3 Federal Inc Tax Forecast</v>
      </c>
      <c r="K79" s="290" t="s">
        <v>245</v>
      </c>
    </row>
    <row r="80" spans="1:11" ht="72" x14ac:dyDescent="0.3">
      <c r="A80" s="287">
        <v>66</v>
      </c>
      <c r="B80" s="278">
        <v>408</v>
      </c>
      <c r="C80" s="463" t="s">
        <v>66</v>
      </c>
      <c r="D80" s="293"/>
      <c r="E80" s="22"/>
      <c r="F80" s="404">
        <f>'Link In'!G61</f>
        <v>7362427</v>
      </c>
      <c r="G80" s="404">
        <f>'Link In'!I61</f>
        <v>459786</v>
      </c>
      <c r="H80" s="405">
        <f>F80+G80</f>
        <v>7822213</v>
      </c>
      <c r="I80" s="304" t="str">
        <f>'Link In'!M61</f>
        <v>W/P - 5-1</v>
      </c>
      <c r="J80" s="294" t="s">
        <v>970</v>
      </c>
      <c r="K80" s="424" t="s">
        <v>993</v>
      </c>
    </row>
    <row r="81" spans="1:11" ht="29.4" thickBot="1" x14ac:dyDescent="0.35">
      <c r="A81" s="287">
        <v>67</v>
      </c>
      <c r="B81" s="271"/>
      <c r="C81" s="305" t="s">
        <v>228</v>
      </c>
      <c r="D81" s="271"/>
      <c r="F81" s="406">
        <f>SUM(F70:F80)</f>
        <v>28978607.739270654</v>
      </c>
      <c r="G81" s="406">
        <f>SUM(G70:G80)</f>
        <v>139896.41669881227</v>
      </c>
      <c r="H81" s="406">
        <f>SUM(H70:H80)</f>
        <v>29118504.15596946</v>
      </c>
    </row>
    <row r="82" spans="1:11" ht="15" thickTop="1" x14ac:dyDescent="0.3">
      <c r="A82" s="287">
        <v>68</v>
      </c>
      <c r="B82" s="271"/>
      <c r="C82" s="466"/>
      <c r="D82" s="306"/>
      <c r="F82" s="409"/>
      <c r="G82" s="408"/>
      <c r="H82" s="409"/>
      <c r="I82" s="96"/>
      <c r="J82" s="96"/>
      <c r="K82" s="96"/>
    </row>
    <row r="83" spans="1:11" ht="32.25" customHeight="1" thickBot="1" x14ac:dyDescent="0.35">
      <c r="A83" s="287">
        <v>69</v>
      </c>
      <c r="B83" s="271"/>
      <c r="C83" s="305" t="s">
        <v>227</v>
      </c>
      <c r="D83" s="271"/>
      <c r="F83" s="410">
        <f>F67+F81</f>
        <v>63264241.739270657</v>
      </c>
      <c r="G83" s="410">
        <f>G67+G81</f>
        <v>3660113.4039500952</v>
      </c>
      <c r="H83" s="410">
        <f>H67+H81</f>
        <v>66924355.143220738</v>
      </c>
      <c r="I83" s="96"/>
      <c r="J83" s="96"/>
      <c r="K83" s="96"/>
    </row>
    <row r="84" spans="1:11" ht="15" thickTop="1" x14ac:dyDescent="0.3">
      <c r="A84" s="287">
        <v>70</v>
      </c>
      <c r="B84" s="271"/>
      <c r="C84" s="466"/>
      <c r="D84" s="306"/>
      <c r="F84" s="409"/>
      <c r="G84" s="408"/>
      <c r="H84" s="409"/>
      <c r="I84" s="96"/>
      <c r="J84" s="96"/>
      <c r="K84" s="96"/>
    </row>
    <row r="85" spans="1:11" ht="29.25" customHeight="1" thickBot="1" x14ac:dyDescent="0.35">
      <c r="A85" s="287">
        <v>71</v>
      </c>
      <c r="B85" s="271"/>
      <c r="C85" s="305" t="s">
        <v>225</v>
      </c>
      <c r="D85" s="271"/>
      <c r="F85" s="411">
        <f>F38-F83</f>
        <v>28643745.260729343</v>
      </c>
      <c r="G85" s="411">
        <f>G38-G83</f>
        <v>-7051934.4039500952</v>
      </c>
      <c r="H85" s="411">
        <f>H38-H83</f>
        <v>21591810.856779262</v>
      </c>
      <c r="I85" s="96"/>
      <c r="J85" s="96"/>
      <c r="K85" s="96"/>
    </row>
    <row r="86" spans="1:11" ht="15" thickTop="1" x14ac:dyDescent="0.3">
      <c r="A86" s="287"/>
      <c r="I86" s="96"/>
      <c r="J86" s="96"/>
      <c r="K86" s="96"/>
    </row>
    <row r="87" spans="1:11" x14ac:dyDescent="0.3">
      <c r="F87" s="447">
        <f>F85-'MSFR IS Adjust D.1'!D31</f>
        <v>0</v>
      </c>
      <c r="G87" s="447">
        <f>G85-'MSFR IS Adjust D.1'!E31</f>
        <v>0</v>
      </c>
      <c r="H87" s="447">
        <f>H85-'MSFR IS Adjust D.1'!F31</f>
        <v>0</v>
      </c>
      <c r="I87" s="96"/>
      <c r="J87" s="96"/>
      <c r="K87" s="96"/>
    </row>
  </sheetData>
  <customSheetViews>
    <customSheetView guid="{AE1B1716-57F4-4705-A4F2-7A8CD44D74C3}" scale="60" showPageBreaks="1" fitToPage="1" printArea="1" hiddenRows="1" hiddenColumns="1">
      <pane ySplit="13" topLeftCell="A14" activePane="bottomLeft" state="frozen"/>
      <selection pane="bottomLeft" activeCell="Q38" sqref="Q38"/>
      <rowBreaks count="1" manualBreakCount="1">
        <brk id="66" max="16383" man="1"/>
      </rowBreaks>
      <pageMargins left="0.23" right="0.26" top="0.38" bottom="0.36" header="0.3" footer="0.3"/>
      <pageSetup scale="52" fitToHeight="0" orientation="landscape" r:id="rId1"/>
    </customSheetView>
    <customSheetView guid="{C98D41B4-6B7D-46F8-862F-B1C92554BE39}" scale="85" showPageBreaks="1" fitToPage="1" printArea="1" hiddenColumns="1" topLeftCell="C1">
      <pane ySplit="13" topLeftCell="A72" activePane="bottomLeft" state="frozen"/>
      <selection pane="bottomLeft" activeCell="Q75" sqref="Q75"/>
      <pageMargins left="0.35" right="0.26" top="0.38" bottom="0.44" header="0.3" footer="0.3"/>
      <pageSetup scale="53" fitToHeight="0" orientation="landscape" r:id="rId2"/>
    </customSheetView>
    <customSheetView guid="{E163314F-53A2-4A2F-A9CF-3F94F0129118}" scale="70" showPageBreaks="1" fitToPage="1" printArea="1" hiddenColumns="1" topLeftCell="C1">
      <pane ySplit="13" topLeftCell="A14" activePane="bottomLeft" state="frozen"/>
      <selection pane="bottomLeft" activeCell="Q27" sqref="Q27"/>
      <pageMargins left="0.35" right="0.26" top="0.38" bottom="0.44" header="0.3" footer="0.3"/>
      <pageSetup scale="53" fitToHeight="0" orientation="landscape" r:id="rId3"/>
    </customSheetView>
    <customSheetView guid="{CEC57B47-E6EC-4FDA-BCFD-6AC6A66DD178}" scale="70" showPageBreaks="1" fitToPage="1" printArea="1" hiddenColumns="1" topLeftCell="C1">
      <pane ySplit="13" topLeftCell="A14" activePane="bottomLeft" state="frozen"/>
      <selection pane="bottomLeft" activeCell="Q1" sqref="Q1:Q1048576"/>
      <pageMargins left="0.35" right="0.26" top="0.38" bottom="0.44" header="0.3" footer="0.3"/>
      <pageSetup scale="56" fitToHeight="0" orientation="landscape" r:id="rId4"/>
    </customSheetView>
    <customSheetView guid="{F5B97444-16EA-4AA7-9A70-95BB0AFD8284}" scale="70" showPageBreaks="1" fitToPage="1" printArea="1" hiddenColumns="1" topLeftCell="C1">
      <pane ySplit="13" topLeftCell="A49" activePane="bottomLeft" state="frozen"/>
      <selection pane="bottomLeft" activeCell="S71" sqref="S71"/>
      <pageMargins left="0.35" right="0.26" top="0.38" bottom="0.44" header="0.3" footer="0.3"/>
      <pageSetup scale="56" fitToHeight="0" orientation="landscape" r:id="rId5"/>
    </customSheetView>
    <customSheetView guid="{2E9FC00E-19D3-4355-A260-417D9236B30F}" scale="70" fitToPage="1" hiddenColumns="1" topLeftCell="C1">
      <pane ySplit="13" topLeftCell="A61" activePane="bottomLeft" state="frozen"/>
      <selection pane="bottomLeft" activeCell="S71" sqref="S71"/>
      <pageMargins left="0.35" right="0.26" top="0.38" bottom="0.44" header="0.3" footer="0.3"/>
      <pageSetup scale="50" fitToHeight="0" orientation="landscape" r:id="rId6"/>
    </customSheetView>
    <customSheetView guid="{F8C3F9F4-DBFA-417E-A63C-4DCF6CDDDD4D}" scale="70" showPageBreaks="1" fitToPage="1" printArea="1" hiddenColumns="1" topLeftCell="C1">
      <pane ySplit="13" topLeftCell="A35" activePane="bottomLeft" state="frozen"/>
      <selection pane="bottomLeft" activeCell="S42" sqref="S42"/>
      <pageMargins left="0.35" right="0.26" top="0.38" bottom="0.44" header="0.3" footer="0.3"/>
      <pageSetup scale="56" fitToHeight="0" orientation="landscape" r:id="rId7"/>
    </customSheetView>
    <customSheetView guid="{D80F9502-1760-4B4D-BEE6-65B7268CEFF2}" scale="70" showPageBreaks="1" fitToPage="1" printArea="1" hiddenRows="1" hiddenColumns="1">
      <pane ySplit="13" topLeftCell="A14" activePane="bottomLeft" state="frozen"/>
      <selection pane="bottomLeft"/>
      <rowBreaks count="1" manualBreakCount="1">
        <brk id="66" max="16383" man="1"/>
      </rowBreaks>
      <pageMargins left="0.23" right="0.26" top="0.38" bottom="0.36" header="0.3" footer="0.3"/>
      <pageSetup scale="52" fitToHeight="0" orientation="landscape" r:id="rId8"/>
    </customSheetView>
  </customSheetViews>
  <mergeCells count="5">
    <mergeCell ref="A3:K3"/>
    <mergeCell ref="A4:K4"/>
    <mergeCell ref="A5:K5"/>
    <mergeCell ref="A6:K6"/>
    <mergeCell ref="A7:K7"/>
  </mergeCells>
  <pageMargins left="0.23" right="0.26" top="0.38" bottom="0.36" header="0.3" footer="0.3"/>
  <pageSetup scale="56" fitToHeight="0" orientation="landscape" r:id="rId9"/>
  <rowBreaks count="1" manualBreakCount="1">
    <brk id="67" max="16383" man="1"/>
  </rowBreaks>
  <customProperties>
    <customPr name="_pios_id" r:id="rId10"/>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zoomScale="80" zoomScaleNormal="80" workbookViewId="0"/>
  </sheetViews>
  <sheetFormatPr defaultRowHeight="14.4" x14ac:dyDescent="0.3"/>
  <cols>
    <col min="1" max="19" width="5.5546875" customWidth="1"/>
  </cols>
  <sheetData>
    <row r="1" spans="1:19" x14ac:dyDescent="0.3">
      <c r="A1" s="15"/>
      <c r="B1" s="15"/>
      <c r="C1" s="15"/>
      <c r="D1" s="15"/>
      <c r="E1" s="15"/>
      <c r="F1" s="15"/>
      <c r="G1" s="17"/>
      <c r="H1" s="15"/>
      <c r="I1" s="15"/>
      <c r="J1" s="15"/>
      <c r="K1" s="16"/>
      <c r="L1" s="15"/>
      <c r="M1" s="15"/>
      <c r="N1" s="15"/>
      <c r="O1" s="17"/>
      <c r="P1" s="15"/>
      <c r="Q1" s="19"/>
      <c r="R1" s="15"/>
      <c r="S1" s="26" t="s">
        <v>242</v>
      </c>
    </row>
    <row r="2" spans="1:19" x14ac:dyDescent="0.3">
      <c r="A2" s="15"/>
      <c r="B2" s="15"/>
      <c r="C2" s="15"/>
      <c r="D2" s="15"/>
      <c r="E2" s="15"/>
      <c r="F2" s="15"/>
      <c r="G2" s="17"/>
      <c r="H2" s="15"/>
      <c r="I2" s="15"/>
      <c r="J2" s="15"/>
      <c r="K2" s="16"/>
      <c r="L2" s="15"/>
      <c r="M2" s="15"/>
      <c r="N2" s="15"/>
      <c r="O2" s="17"/>
      <c r="P2" s="15"/>
      <c r="Q2" s="19"/>
      <c r="R2" s="15"/>
      <c r="S2" s="26" t="str">
        <f ca="1">RIGHT(CELL("filename",$A$1),LEN(CELL("filename",$A$1))-SEARCH("\Exhibits",CELL("filename",$A$1),1))</f>
        <v>Exhibits\[KAWC 2018 Rate Case - Income Statement.xlsx]D-3</v>
      </c>
    </row>
    <row r="3" spans="1:19" x14ac:dyDescent="0.3">
      <c r="A3" s="483" t="str">
        <f>'Link In'!C3</f>
        <v>Kentucky American Water Company</v>
      </c>
      <c r="B3" s="483"/>
      <c r="C3" s="483"/>
      <c r="D3" s="483"/>
      <c r="E3" s="483"/>
      <c r="F3" s="483"/>
      <c r="G3" s="483"/>
      <c r="H3" s="483"/>
      <c r="I3" s="483"/>
      <c r="J3" s="483"/>
      <c r="K3" s="483"/>
      <c r="L3" s="483"/>
      <c r="M3" s="483"/>
      <c r="N3" s="483"/>
      <c r="O3" s="483"/>
      <c r="P3" s="483"/>
      <c r="Q3" s="483"/>
      <c r="R3" s="483"/>
      <c r="S3" s="483"/>
    </row>
    <row r="4" spans="1:19" x14ac:dyDescent="0.3">
      <c r="A4" s="483" t="str">
        <f>'Link In'!C5</f>
        <v>Case No. 2018-00358</v>
      </c>
      <c r="B4" s="483"/>
      <c r="C4" s="483"/>
      <c r="D4" s="483"/>
      <c r="E4" s="483"/>
      <c r="F4" s="483"/>
      <c r="G4" s="483"/>
      <c r="H4" s="483"/>
      <c r="I4" s="483"/>
      <c r="J4" s="483"/>
      <c r="K4" s="483"/>
      <c r="L4" s="483"/>
      <c r="M4" s="483"/>
      <c r="N4" s="483"/>
      <c r="O4" s="483"/>
      <c r="P4" s="483"/>
      <c r="Q4" s="483"/>
      <c r="R4" s="483"/>
      <c r="S4" s="483"/>
    </row>
    <row r="5" spans="1:19" x14ac:dyDescent="0.3">
      <c r="A5" s="484" t="s">
        <v>207</v>
      </c>
      <c r="B5" s="484"/>
      <c r="C5" s="484"/>
      <c r="D5" s="484"/>
      <c r="E5" s="484"/>
      <c r="F5" s="484"/>
      <c r="G5" s="484"/>
      <c r="H5" s="484"/>
      <c r="I5" s="484"/>
      <c r="J5" s="484"/>
      <c r="K5" s="484"/>
      <c r="L5" s="484"/>
      <c r="M5" s="484"/>
      <c r="N5" s="484"/>
      <c r="O5" s="484"/>
      <c r="P5" s="484"/>
      <c r="Q5" s="484"/>
      <c r="R5" s="484"/>
      <c r="S5" s="484"/>
    </row>
    <row r="6" spans="1:19" x14ac:dyDescent="0.3">
      <c r="A6" s="2" t="s">
        <v>251</v>
      </c>
      <c r="B6" s="15"/>
      <c r="C6" s="15"/>
      <c r="D6" s="15"/>
      <c r="E6" s="15"/>
      <c r="F6" s="15"/>
      <c r="G6" s="17"/>
      <c r="H6" s="15"/>
      <c r="I6" s="15"/>
      <c r="J6" s="15"/>
      <c r="K6" s="16"/>
      <c r="L6" s="15"/>
      <c r="M6" s="15"/>
      <c r="N6" s="15"/>
      <c r="O6" s="17"/>
      <c r="P6" s="15"/>
      <c r="Q6" s="19"/>
      <c r="R6" s="15"/>
      <c r="S6" s="6" t="s">
        <v>242</v>
      </c>
    </row>
    <row r="7" spans="1:19" x14ac:dyDescent="0.3">
      <c r="A7" s="1" t="s">
        <v>252</v>
      </c>
      <c r="B7" s="15"/>
      <c r="C7" s="15"/>
      <c r="D7" s="15"/>
      <c r="E7" s="15"/>
      <c r="F7" s="15"/>
      <c r="G7" s="17"/>
      <c r="H7" s="15"/>
      <c r="I7" s="15"/>
      <c r="J7" s="15"/>
      <c r="K7" s="16"/>
      <c r="L7" s="15"/>
      <c r="M7" s="15"/>
      <c r="N7" s="15"/>
      <c r="O7" s="17"/>
      <c r="P7" s="15"/>
      <c r="Q7" s="19"/>
      <c r="R7" s="15"/>
      <c r="S7" s="6" t="str">
        <f ca="1">RIGHT(CELL("filename",$A$1),LEN(CELL("filename",$A$1))-SEARCH("\Exhibits",CELL("filename",$A$1),1))</f>
        <v>Exhibits\[KAWC 2018 Rate Case - Income Statement.xlsx]D-3</v>
      </c>
    </row>
    <row r="8" spans="1:19" x14ac:dyDescent="0.3">
      <c r="A8" s="482" t="s">
        <v>256</v>
      </c>
      <c r="B8" s="482"/>
      <c r="C8" s="482"/>
      <c r="D8" s="482"/>
      <c r="E8" s="482"/>
      <c r="F8" s="482"/>
      <c r="G8" s="482"/>
      <c r="H8" s="482"/>
      <c r="I8" s="482"/>
      <c r="J8" s="482"/>
      <c r="K8" s="482"/>
      <c r="L8" s="482"/>
      <c r="M8" s="482"/>
      <c r="N8" s="482"/>
      <c r="O8" s="482"/>
      <c r="P8" s="482"/>
      <c r="Q8" s="482"/>
      <c r="R8" s="482"/>
      <c r="S8" s="482"/>
    </row>
    <row r="9" spans="1:19" x14ac:dyDescent="0.3">
      <c r="A9" s="482"/>
      <c r="B9" s="482"/>
      <c r="C9" s="482"/>
      <c r="D9" s="482"/>
      <c r="E9" s="482"/>
      <c r="F9" s="482"/>
      <c r="G9" s="482"/>
      <c r="H9" s="482"/>
      <c r="I9" s="482"/>
      <c r="J9" s="482"/>
      <c r="K9" s="482"/>
      <c r="L9" s="482"/>
      <c r="M9" s="482"/>
      <c r="N9" s="482"/>
      <c r="O9" s="482"/>
      <c r="P9" s="482"/>
      <c r="Q9" s="482"/>
      <c r="R9" s="482"/>
      <c r="S9" s="482"/>
    </row>
    <row r="10" spans="1:19" x14ac:dyDescent="0.3">
      <c r="A10" s="482"/>
      <c r="B10" s="482"/>
      <c r="C10" s="482"/>
      <c r="D10" s="482"/>
      <c r="E10" s="482"/>
      <c r="F10" s="482"/>
      <c r="G10" s="482"/>
      <c r="H10" s="482"/>
      <c r="I10" s="482"/>
      <c r="J10" s="482"/>
      <c r="K10" s="482"/>
      <c r="L10" s="482"/>
      <c r="M10" s="482"/>
      <c r="N10" s="482"/>
      <c r="O10" s="482"/>
      <c r="P10" s="482"/>
      <c r="Q10" s="482"/>
      <c r="R10" s="482"/>
      <c r="S10" s="482"/>
    </row>
    <row r="11" spans="1:19" x14ac:dyDescent="0.3">
      <c r="A11" s="482"/>
      <c r="B11" s="482"/>
      <c r="C11" s="482"/>
      <c r="D11" s="482"/>
      <c r="E11" s="482"/>
      <c r="F11" s="482"/>
      <c r="G11" s="482"/>
      <c r="H11" s="482"/>
      <c r="I11" s="482"/>
      <c r="J11" s="482"/>
      <c r="K11" s="482"/>
      <c r="L11" s="482"/>
      <c r="M11" s="482"/>
      <c r="N11" s="482"/>
      <c r="O11" s="482"/>
      <c r="P11" s="482"/>
      <c r="Q11" s="482"/>
      <c r="R11" s="482"/>
      <c r="S11" s="482"/>
    </row>
    <row r="12" spans="1:19" x14ac:dyDescent="0.3">
      <c r="A12" s="482"/>
      <c r="B12" s="482"/>
      <c r="C12" s="482"/>
      <c r="D12" s="482"/>
      <c r="E12" s="482"/>
      <c r="F12" s="482"/>
      <c r="G12" s="482"/>
      <c r="H12" s="482"/>
      <c r="I12" s="482"/>
      <c r="J12" s="482"/>
      <c r="K12" s="482"/>
      <c r="L12" s="482"/>
      <c r="M12" s="482"/>
      <c r="N12" s="482"/>
      <c r="O12" s="482"/>
      <c r="P12" s="482"/>
      <c r="Q12" s="482"/>
      <c r="R12" s="482"/>
      <c r="S12" s="482"/>
    </row>
    <row r="13" spans="1:19" x14ac:dyDescent="0.3">
      <c r="A13" s="482"/>
      <c r="B13" s="482"/>
      <c r="C13" s="482"/>
      <c r="D13" s="482"/>
      <c r="E13" s="482"/>
      <c r="F13" s="482"/>
      <c r="G13" s="482"/>
      <c r="H13" s="482"/>
      <c r="I13" s="482"/>
      <c r="J13" s="482"/>
      <c r="K13" s="482"/>
      <c r="L13" s="482"/>
      <c r="M13" s="482"/>
      <c r="N13" s="482"/>
      <c r="O13" s="482"/>
      <c r="P13" s="482"/>
      <c r="Q13" s="482"/>
      <c r="R13" s="482"/>
      <c r="S13" s="482"/>
    </row>
    <row r="14" spans="1:19" x14ac:dyDescent="0.3">
      <c r="A14" s="482"/>
      <c r="B14" s="482"/>
      <c r="C14" s="482"/>
      <c r="D14" s="482"/>
      <c r="E14" s="482"/>
      <c r="F14" s="482"/>
      <c r="G14" s="482"/>
      <c r="H14" s="482"/>
      <c r="I14" s="482"/>
      <c r="J14" s="482"/>
      <c r="K14" s="482"/>
      <c r="L14" s="482"/>
      <c r="M14" s="482"/>
      <c r="N14" s="482"/>
      <c r="O14" s="482"/>
      <c r="P14" s="482"/>
      <c r="Q14" s="482"/>
      <c r="R14" s="482"/>
      <c r="S14" s="482"/>
    </row>
    <row r="15" spans="1:19" x14ac:dyDescent="0.3">
      <c r="A15" s="482"/>
      <c r="B15" s="482"/>
      <c r="C15" s="482"/>
      <c r="D15" s="482"/>
      <c r="E15" s="482"/>
      <c r="F15" s="482"/>
      <c r="G15" s="482"/>
      <c r="H15" s="482"/>
      <c r="I15" s="482"/>
      <c r="J15" s="482"/>
      <c r="K15" s="482"/>
      <c r="L15" s="482"/>
      <c r="M15" s="482"/>
      <c r="N15" s="482"/>
      <c r="O15" s="482"/>
      <c r="P15" s="482"/>
      <c r="Q15" s="482"/>
      <c r="R15" s="482"/>
      <c r="S15" s="482"/>
    </row>
    <row r="16" spans="1:19" x14ac:dyDescent="0.3">
      <c r="A16" s="482"/>
      <c r="B16" s="482"/>
      <c r="C16" s="482"/>
      <c r="D16" s="482"/>
      <c r="E16" s="482"/>
      <c r="F16" s="482"/>
      <c r="G16" s="482"/>
      <c r="H16" s="482"/>
      <c r="I16" s="482"/>
      <c r="J16" s="482"/>
      <c r="K16" s="482"/>
      <c r="L16" s="482"/>
      <c r="M16" s="482"/>
      <c r="N16" s="482"/>
      <c r="O16" s="482"/>
      <c r="P16" s="482"/>
      <c r="Q16" s="482"/>
      <c r="R16" s="482"/>
      <c r="S16" s="482"/>
    </row>
    <row r="17" spans="1:19" x14ac:dyDescent="0.3">
      <c r="A17" s="482"/>
      <c r="B17" s="482"/>
      <c r="C17" s="482"/>
      <c r="D17" s="482"/>
      <c r="E17" s="482"/>
      <c r="F17" s="482"/>
      <c r="G17" s="482"/>
      <c r="H17" s="482"/>
      <c r="I17" s="482"/>
      <c r="J17" s="482"/>
      <c r="K17" s="482"/>
      <c r="L17" s="482"/>
      <c r="M17" s="482"/>
      <c r="N17" s="482"/>
      <c r="O17" s="482"/>
      <c r="P17" s="482"/>
      <c r="Q17" s="482"/>
      <c r="R17" s="482"/>
      <c r="S17" s="482"/>
    </row>
    <row r="18" spans="1:19" x14ac:dyDescent="0.3">
      <c r="A18" s="482"/>
      <c r="B18" s="482"/>
      <c r="C18" s="482"/>
      <c r="D18" s="482"/>
      <c r="E18" s="482"/>
      <c r="F18" s="482"/>
      <c r="G18" s="482"/>
      <c r="H18" s="482"/>
      <c r="I18" s="482"/>
      <c r="J18" s="482"/>
      <c r="K18" s="482"/>
      <c r="L18" s="482"/>
      <c r="M18" s="482"/>
      <c r="N18" s="482"/>
      <c r="O18" s="482"/>
      <c r="P18" s="482"/>
      <c r="Q18" s="482"/>
      <c r="R18" s="482"/>
      <c r="S18" s="482"/>
    </row>
    <row r="19" spans="1:19" x14ac:dyDescent="0.3">
      <c r="A19" s="482"/>
      <c r="B19" s="482"/>
      <c r="C19" s="482"/>
      <c r="D19" s="482"/>
      <c r="E19" s="482"/>
      <c r="F19" s="482"/>
      <c r="G19" s="482"/>
      <c r="H19" s="482"/>
      <c r="I19" s="482"/>
      <c r="J19" s="482"/>
      <c r="K19" s="482"/>
      <c r="L19" s="482"/>
      <c r="M19" s="482"/>
      <c r="N19" s="482"/>
      <c r="O19" s="482"/>
      <c r="P19" s="482"/>
      <c r="Q19" s="482"/>
      <c r="R19" s="482"/>
      <c r="S19" s="482"/>
    </row>
  </sheetData>
  <customSheetViews>
    <customSheetView guid="{AE1B1716-57F4-4705-A4F2-7A8CD44D74C3}" scale="80" showPageBreaks="1" fitToPage="1" printArea="1">
      <selection activeCell="A6" sqref="A6:A7"/>
      <pageMargins left="0.49" right="0.41" top="0.75" bottom="0.75" header="0.3" footer="0.3"/>
      <printOptions horizontalCentered="1"/>
      <pageSetup orientation="landscape" horizontalDpi="1200" verticalDpi="1200" r:id="rId1"/>
    </customSheetView>
    <customSheetView guid="{C98D41B4-6B7D-46F8-862F-B1C92554BE39}" showPageBreaks="1">
      <selection activeCell="G22" sqref="G22"/>
      <pageMargins left="0.7" right="0.7" top="0.75" bottom="0.75" header="0.3" footer="0.3"/>
      <pageSetup orientation="portrait" r:id="rId2"/>
    </customSheetView>
    <customSheetView guid="{E163314F-53A2-4A2F-A9CF-3F94F0129118}" showPageBreaks="1">
      <selection activeCell="G22" sqref="G22"/>
      <pageMargins left="0.7" right="0.7" top="0.75" bottom="0.75" header="0.3" footer="0.3"/>
      <pageSetup orientation="portrait" r:id="rId3"/>
    </customSheetView>
    <customSheetView guid="{CEC57B47-E6EC-4FDA-BCFD-6AC6A66DD178}">
      <selection activeCell="G22" sqref="G22"/>
      <pageMargins left="0.7" right="0.7" top="0.75" bottom="0.75" header="0.3" footer="0.3"/>
    </customSheetView>
    <customSheetView guid="{F5B97444-16EA-4AA7-9A70-95BB0AFD8284}">
      <selection activeCell="G22" sqref="G22"/>
      <pageMargins left="0.7" right="0.7" top="0.75" bottom="0.75" header="0.3" footer="0.3"/>
    </customSheetView>
    <customSheetView guid="{2E9FC00E-19D3-4355-A260-417D9236B30F}">
      <selection activeCell="G22" sqref="G22"/>
      <pageMargins left="0.7" right="0.7" top="0.75" bottom="0.75" header="0.3" footer="0.3"/>
    </customSheetView>
    <customSheetView guid="{F8C3F9F4-DBFA-417E-A63C-4DCF6CDDDD4D}">
      <selection activeCell="G22" sqref="G22"/>
      <pageMargins left="0.7" right="0.7" top="0.75" bottom="0.75" header="0.3" footer="0.3"/>
    </customSheetView>
    <customSheetView guid="{D80F9502-1760-4B4D-BEE6-65B7268CEFF2}" scale="80" showPageBreaks="1" fitToPage="1" printArea="1">
      <selection activeCell="A6" sqref="A6:A7"/>
      <pageMargins left="0.49" right="0.41" top="0.75" bottom="0.75" header="0.3" footer="0.3"/>
      <printOptions horizontalCentered="1"/>
      <pageSetup orientation="landscape" horizontalDpi="1200" verticalDpi="1200" r:id="rId4"/>
    </customSheetView>
  </customSheetViews>
  <mergeCells count="4">
    <mergeCell ref="A8:S19"/>
    <mergeCell ref="A3:S3"/>
    <mergeCell ref="A4:S4"/>
    <mergeCell ref="A5:S5"/>
  </mergeCells>
  <printOptions horizontalCentered="1"/>
  <pageMargins left="0.49" right="0.41" top="0.75" bottom="0.75" header="0.3" footer="0.3"/>
  <pageSetup orientation="landscape" horizontalDpi="1200" verticalDpi="1200" r:id="rId5"/>
  <customProperties>
    <customPr name="_pios_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Link In</vt:lpstr>
      <vt:lpstr>Link Out</vt:lpstr>
      <vt:lpstr>Inc Statment - SCH C.1</vt:lpstr>
      <vt:lpstr>MSFR Inc Stmt by Acct - SCH C.2</vt:lpstr>
      <vt:lpstr>MSFR IS Adjust D.1</vt:lpstr>
      <vt:lpstr>MSFR IS Adjust Support D-2</vt:lpstr>
      <vt:lpstr>D-3</vt:lpstr>
      <vt:lpstr>'D-3'!Print_Area</vt:lpstr>
      <vt:lpstr>'Inc Statment - SCH C.1'!Print_Area</vt:lpstr>
      <vt:lpstr>'MSFR Inc Stmt by Acct - SCH C.2'!Print_Area</vt:lpstr>
      <vt:lpstr>'MSFR IS Adjust D.1'!Print_Area</vt:lpstr>
      <vt:lpstr>'MSFR IS Adjust Support D-2'!Print_Area</vt:lpstr>
      <vt:lpstr>'MSFR Inc Stmt by Acct - SCH C.2'!Print_Titles</vt:lpstr>
      <vt:lpstr>'MSFR IS Adjust Support D-2'!Print_Titles</vt:lpstr>
    </vt:vector>
  </TitlesOfParts>
  <Company>American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SCHWARML</dc:creator>
  <cp:lastModifiedBy>Lori N O'Malley</cp:lastModifiedBy>
  <cp:lastPrinted>2018-12-03T19:10:24Z</cp:lastPrinted>
  <dcterms:created xsi:type="dcterms:W3CDTF">2012-10-22T21:07:26Z</dcterms:created>
  <dcterms:modified xsi:type="dcterms:W3CDTF">2019-01-22T14:16:09Z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